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AppData\Local\Microsoft\Windows\INetCache\Content.Outlook\PI5CFS51\"/>
    </mc:Choice>
  </mc:AlternateContent>
  <bookViews>
    <workbookView xWindow="0" yWindow="0" windowWidth="21600" windowHeight="9135"/>
  </bookViews>
  <sheets>
    <sheet name="FY15 Analyze by Dollars Charged" sheetId="3" r:id="rId1"/>
    <sheet name="FY15 Analyze by Effort Charged" sheetId="1" r:id="rId2"/>
    <sheet name="values" sheetId="2" state="hidden" r:id="rId3"/>
  </sheets>
  <definedNames>
    <definedName name="_xlnm._FilterDatabase" localSheetId="1" hidden="1">'FY15 Analyze by Effort Charged'!$E$9:$H$33</definedName>
  </definedNames>
  <calcPr calcId="152511"/>
</workbook>
</file>

<file path=xl/calcChain.xml><?xml version="1.0" encoding="utf-8"?>
<calcChain xmlns="http://schemas.openxmlformats.org/spreadsheetml/2006/main"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<sst xmlns="http://schemas.openxmlformats.org/spreadsheetml/2006/main" count="122" uniqueCount="36">
  <si>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</si>
  <si>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</si>
  <si>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</si>
  <si>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</si>
  <si>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</si>
  <si>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</si>
  <si>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</si>
  <si>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</si>
  <si>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</si>
  <si>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</si>
  <si>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</si>
  <si>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</si>
  <si>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</si>
  <si>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</si>
  <si>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</si>
  <si>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</si>
  <si>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http://hr.arizona.edu/compensation_definitions_faculty_appointed-professionals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</si>
  <si>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</si>
  <si>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</si>
  <si>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</si>
  <si>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</si>
  <si>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</si>
  <si>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</si>
  <si>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</si>
  <si>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</si>
  <si>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</si>
  <si>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</si>
  <si>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</si>
  <si>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</si>
  <si>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</si>
  <si>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10/7/14 mv</t>
  </si>
  <si>
    <t>*Note this calculator is dependent on the issuance of the final FY15 appropriations by Congress, the cap amount for 10/1/14-12/31/14 could retroactively change</t>
  </si>
  <si>
    <t>• Fill out the fields in the red section. The blue funding section will populate with distributions and dollars for charging HHS/NIH grants and cost share subaccounts.</t>
  </si>
  <si>
    <t>HHS/NIH Salary Cap and Cost Share Funding Worksheet for first half of FY 2015, ****7/1/14-12/31/14 effort certification period (7/1/14-12/21/14  pay periods)*****</t>
  </si>
  <si>
    <t>• Visit http://rgw.arizona.edu/administration/build-budget/budget-categories/Salaries-and-Wages/HHS-Salary-Cap for more NIH/HHS Cap and Cost Share information, including FAQ's.</t>
  </si>
  <si>
    <t>NIH FY15 Fiscal Full-time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</si>
</sst>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4" borderId="2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14" fontId="0" fillId="0" borderId="0" xfId="0" applyNumberFormat="1" applyFont="1" applyAlignment="1">
      <alignment horizontal="right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B25" sqref="B25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20</v>
      </c>
    </row>
    <row r="2" spans="2:8" x14ac:dyDescent="0.25">
      <c r="B2" s="1" t="s">
        <v>33</v>
      </c>
    </row>
    <row r="3" spans="2:8" x14ac:dyDescent="0.25">
      <c r="B3" s="1" t="s">
        <v>31</v>
      </c>
    </row>
    <row r="4" spans="2:8" x14ac:dyDescent="0.25">
      <c r="B4" s="22" t="s">
        <v>5</v>
      </c>
    </row>
    <row r="5" spans="2:8" ht="15" customHeight="1" x14ac:dyDescent="0.25">
      <c r="B5" s="23" t="s">
        <v>32</v>
      </c>
      <c r="D5" s="4"/>
      <c r="E5" s="4"/>
      <c r="F5" s="4"/>
      <c r="G5" s="27"/>
      <c r="H5" s="27"/>
    </row>
    <row r="6" spans="2:8" s="7" customFormat="1" x14ac:dyDescent="0.25">
      <c r="B6" s="24" t="s">
        <v>18</v>
      </c>
      <c r="D6" s="5"/>
      <c r="E6" s="5"/>
      <c r="F6" s="5"/>
      <c r="G6" s="26"/>
      <c r="H6" s="26"/>
    </row>
    <row r="7" spans="2:8" s="7" customFormat="1" x14ac:dyDescent="0.25">
      <c r="B7" s="24" t="s">
        <v>34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19</v>
      </c>
      <c r="F9" s="39" t="s">
        <v>12</v>
      </c>
      <c r="G9" s="40" t="s">
        <v>21</v>
      </c>
      <c r="H9" s="79" t="s">
        <v>29</v>
      </c>
    </row>
    <row r="10" spans="2:8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7.2599999999999998E-2</v>
      </c>
      <c r="H10" s="29">
        <f>$C$15</f>
        <v>18150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2.7400000000000001E-2</v>
      </c>
      <c r="H11" s="33">
        <f>(H10/$C$29)*($C$27-$C$29)</f>
        <v>6850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0.1</v>
      </c>
      <c r="H12" s="31">
        <f>H10+H11</f>
        <v>25000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26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28</v>
      </c>
      <c r="C15" s="46">
        <v>18150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23</v>
      </c>
      <c r="C24" s="77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35</v>
      </c>
      <c r="C25" s="92">
        <v>181500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24</v>
      </c>
      <c r="C29" s="75">
        <f>C25*(IF(C12="F",1,0.75))*C13</f>
        <v>181500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80" t="s">
        <v>30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1">
    <dataValidation type="whole" operator="equal" allowBlank="1" showInputMessage="1" showErrorMessage="1" error="Please do not edit these fields_x000a_" sqref="C34:C35 G10:H33 C27:C32 C25">
      <formula1>1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workbookViewId="0">
      <selection activeCell="B25" sqref="B25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">
        <v>20</v>
      </c>
    </row>
    <row r="2" spans="2:9" x14ac:dyDescent="0.25">
      <c r="B2" s="1" t="s">
        <v>33</v>
      </c>
    </row>
    <row r="3" spans="2:9" x14ac:dyDescent="0.25">
      <c r="B3" s="1" t="s">
        <v>31</v>
      </c>
    </row>
    <row r="4" spans="2:9" x14ac:dyDescent="0.25">
      <c r="B4" s="22" t="s">
        <v>5</v>
      </c>
    </row>
    <row r="5" spans="2:9" ht="15" customHeight="1" x14ac:dyDescent="0.25">
      <c r="B5" s="23" t="s">
        <v>32</v>
      </c>
      <c r="D5" s="4"/>
      <c r="E5" s="4"/>
      <c r="F5" s="4"/>
      <c r="G5" s="27"/>
      <c r="H5" s="27"/>
    </row>
    <row r="6" spans="2:9" s="7" customFormat="1" x14ac:dyDescent="0.25">
      <c r="B6" s="24" t="s">
        <v>18</v>
      </c>
      <c r="D6" s="5"/>
      <c r="E6" s="5"/>
      <c r="F6" s="5"/>
      <c r="G6" s="26"/>
      <c r="H6" s="26"/>
    </row>
    <row r="7" spans="2:9" s="7" customFormat="1" x14ac:dyDescent="0.25">
      <c r="B7" s="24" t="s">
        <v>34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19</v>
      </c>
      <c r="F9" s="39" t="s">
        <v>12</v>
      </c>
      <c r="G9" s="40" t="s">
        <v>21</v>
      </c>
      <c r="H9" s="79" t="s">
        <v>29</v>
      </c>
    </row>
    <row r="10" spans="2:9" x14ac:dyDescent="0.25">
      <c r="B10" s="93" t="s">
        <v>25</v>
      </c>
      <c r="C10" s="94"/>
      <c r="E10" s="20" t="str">
        <f>B15</f>
        <v>Sample Account Number #1</v>
      </c>
      <c r="F10" s="15" t="s">
        <v>7</v>
      </c>
      <c r="G10" s="28">
        <f>H10/$C$27</f>
        <v>7.2599999999999998E-2</v>
      </c>
      <c r="H10" s="29">
        <f>$C$15*$C$29</f>
        <v>18150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2.7400000000000001E-2</v>
      </c>
      <c r="H11" s="29">
        <f>($C$15*$C$27)-H10</f>
        <v>6850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0.1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81" t="s">
        <v>7</v>
      </c>
      <c r="G13" s="82">
        <f>H13/$C$27</f>
        <v>0</v>
      </c>
      <c r="H13" s="83">
        <f>$C$16*$C$29</f>
        <v>0</v>
      </c>
    </row>
    <row r="14" spans="2:9" ht="15.75" thickBot="1" x14ac:dyDescent="0.3">
      <c r="B14" s="16" t="s">
        <v>27</v>
      </c>
      <c r="C14" s="17"/>
      <c r="E14" s="60"/>
      <c r="F14" s="81" t="s">
        <v>8</v>
      </c>
      <c r="G14" s="82">
        <f>H14/$C$27</f>
        <v>0</v>
      </c>
      <c r="H14" s="83">
        <f>($C$16*$C$27)-H13</f>
        <v>0</v>
      </c>
    </row>
    <row r="15" spans="2:9" x14ac:dyDescent="0.25">
      <c r="B15" s="45" t="s">
        <v>28</v>
      </c>
      <c r="C15" s="53">
        <v>0.1</v>
      </c>
      <c r="E15" s="65"/>
      <c r="F15" s="87" t="s">
        <v>9</v>
      </c>
      <c r="G15" s="85">
        <f>G13+G14</f>
        <v>0</v>
      </c>
      <c r="H15" s="86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81" t="s">
        <v>7</v>
      </c>
      <c r="G19" s="82">
        <f>H19/$C$27</f>
        <v>0</v>
      </c>
      <c r="H19" s="83">
        <f>$C$18*$C$29</f>
        <v>0</v>
      </c>
    </row>
    <row r="20" spans="2:8" x14ac:dyDescent="0.25">
      <c r="B20" s="47" t="s">
        <v>6</v>
      </c>
      <c r="C20" s="54">
        <v>0</v>
      </c>
      <c r="E20" s="60"/>
      <c r="F20" s="81" t="s">
        <v>8</v>
      </c>
      <c r="G20" s="82">
        <f>H20/$C$27</f>
        <v>0</v>
      </c>
      <c r="H20" s="83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7" t="s">
        <v>9</v>
      </c>
      <c r="G21" s="85">
        <f>G19+G20</f>
        <v>0</v>
      </c>
      <c r="H21" s="86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23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35</v>
      </c>
      <c r="C25" s="92">
        <v>181500</v>
      </c>
      <c r="E25" s="60" t="str">
        <f>B20</f>
        <v>-</v>
      </c>
      <c r="F25" s="81" t="s">
        <v>7</v>
      </c>
      <c r="G25" s="82">
        <f>H25/$C$27</f>
        <v>0</v>
      </c>
      <c r="H25" s="83">
        <f>$C$20*$C$29</f>
        <v>0</v>
      </c>
    </row>
    <row r="26" spans="2:8" x14ac:dyDescent="0.25">
      <c r="B26" s="78"/>
      <c r="C26" s="73"/>
      <c r="E26" s="60"/>
      <c r="F26" s="81" t="s">
        <v>8</v>
      </c>
      <c r="G26" s="82">
        <f>H26/$C$27</f>
        <v>0</v>
      </c>
      <c r="H26" s="83">
        <f>($C$20*$C$27)-H25</f>
        <v>0</v>
      </c>
    </row>
    <row r="27" spans="2:8" x14ac:dyDescent="0.25">
      <c r="B27" s="10" t="s">
        <v>22</v>
      </c>
      <c r="C27" s="13">
        <f>C11*C13</f>
        <v>250000</v>
      </c>
      <c r="E27" s="65"/>
      <c r="F27" s="87" t="s">
        <v>9</v>
      </c>
      <c r="G27" s="85">
        <f>G25+G26</f>
        <v>0</v>
      </c>
      <c r="H27" s="86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24</v>
      </c>
      <c r="C29" s="75">
        <f>C25*(IF(C12="F",1,0.75))*C13</f>
        <v>181500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90"/>
      <c r="C30" s="91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90"/>
      <c r="C31" s="91"/>
      <c r="E31" s="60" t="str">
        <f>B22</f>
        <v>-</v>
      </c>
      <c r="F31" s="81" t="s">
        <v>7</v>
      </c>
      <c r="G31" s="82">
        <f>H31/$C$27</f>
        <v>0</v>
      </c>
      <c r="H31" s="83">
        <f>$C$22*$C$29</f>
        <v>0</v>
      </c>
    </row>
    <row r="32" spans="2:8" x14ac:dyDescent="0.25">
      <c r="B32" s="12"/>
      <c r="C32" s="37"/>
      <c r="E32" s="60"/>
      <c r="F32" s="81" t="s">
        <v>8</v>
      </c>
      <c r="G32" s="82">
        <f>H32/$C$27</f>
        <v>0</v>
      </c>
      <c r="H32" s="83">
        <f>($C$22*$C$27)-H31</f>
        <v>0</v>
      </c>
    </row>
    <row r="33" spans="2:8" ht="15.75" thickBot="1" x14ac:dyDescent="0.3">
      <c r="B33" s="12"/>
      <c r="C33" s="37"/>
      <c r="E33" s="69"/>
      <c r="F33" s="84" t="s">
        <v>9</v>
      </c>
      <c r="G33" s="88">
        <f>G31+G32</f>
        <v>0</v>
      </c>
      <c r="H33" s="89">
        <f>H31+H32</f>
        <v>0</v>
      </c>
    </row>
    <row r="34" spans="2:8" x14ac:dyDescent="0.25">
      <c r="B34" s="90"/>
      <c r="C34" s="91"/>
      <c r="E34" s="21"/>
    </row>
    <row r="35" spans="2:8" x14ac:dyDescent="0.25">
      <c r="B35" s="90"/>
      <c r="C35" s="91"/>
    </row>
    <row r="36" spans="2:8" x14ac:dyDescent="0.25">
      <c r="B36" s="1" t="s">
        <v>4</v>
      </c>
    </row>
    <row r="37" spans="2:8" ht="15" customHeight="1" x14ac:dyDescent="0.25">
      <c r="B37" s="95" t="s">
        <v>16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17</v>
      </c>
    </row>
    <row r="42" spans="2:8" x14ac:dyDescent="0.25">
      <c r="H42" s="80" t="s">
        <v>30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1">
    <dataValidation type="whole" operator="equal" allowBlank="1" showInputMessage="1" showErrorMessage="1" error="Please do not edit these fields_x000a_" sqref="C34:C35 C27:C32 C25">
      <formula1>1</formula1>
    </dataValidation>
  </dataValidations>
  <pageMargins left="0.7" right="0.7" top="0.75" bottom="0.75" header="0.3" footer="0.3"/>
  <pageSetup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FY15 Analyze by Dollars Charged</vt:lpstr>
      <vt:lpstr>FY15 Analyze by Effort Charged</vt:lpstr>
      <vt:lpstr>values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Villalobos</cp:lastModifiedBy>
  <cp:lastPrinted>2012-10-16T17:51:03Z</cp:lastPrinted>
  <dcterms:created xsi:type="dcterms:W3CDTF">2012-10-15T16:55:35Z</dcterms:created>
  <dcterms:modified xsi:type="dcterms:W3CDTF">2014-10-07T23:53:07Z</dcterms:modified>
</cp:coreProperties>
</file>