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Temp\"/>
    </mc:Choice>
  </mc:AlternateContent>
  <bookViews>
    <workbookView xWindow="0" yWindow="0" windowWidth="21600" windowHeight="9135"/>
  </bookViews>
  <sheets>
    <sheet name="FY16 Analyze by Dollars Charged" sheetId="3" r:id="rId1"/>
    <sheet name="FY16 Analyze by Effort Charged" sheetId="1" r:id="rId2"/>
    <sheet name="values" sheetId="2" state="hidden" r:id="rId3"/>
  </sheets>
  <definedNames>
    <definedName name="_xlnm._FilterDatabase" localSheetId="1" hidden="1">'FY16 Analyze by Effort Charged'!$E$9:$H$33</definedName>
  </definedNames>
  <calcPr calcId="152511"/>
</workbook>
</file>

<file path=xl/calcChain.xml><?xml version="1.0" encoding="utf-8"?>
<calcChain xmlns="http://schemas.openxmlformats.org/spreadsheetml/2006/main">
  <c r="B1" i="1" l="1"/>
  <c r="B2" i="1"/>
  <c r="H42" i="1"/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<sst xmlns="http://schemas.openxmlformats.org/spreadsheetml/2006/main" count="116" uniqueCount="34">
  <si>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</si>
  <si>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</si>
  <si>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</si>
  <si>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</si>
  <si>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</si>
  <si>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</si>
  <si>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</si>
  <si>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</si>
  <si>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</si>
  <si>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</si>
  <si>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</si>
  <si>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</si>
  <si>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</si>
  <si>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</si>
  <si>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</si>
  <si>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</si>
  <si>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http://hr.arizona.edu/compensation_definitions_faculty_appointed-professionals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</si>
  <si>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</si>
  <si>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</si>
  <si>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</si>
  <si>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</si>
  <si>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</si>
  <si>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</si>
  <si>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</si>
  <si>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</si>
  <si>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</si>
  <si>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</si>
  <si>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</si>
  <si>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</si>
  <si>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</si>
  <si>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</si>
  <si>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</si>
  <si>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t>NIH FY15 Fiscal Full-time Cap</t>
  </si>
  <si>
    <t>HHS/NIH Salary Cap and Cost Share Funding Worksheet for second half of FY 2016, 1/1/16-6/30/16 effort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</si>
</sst>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14" fontId="0" fillId="0" borderId="0" xfId="0" applyNumberFormat="1" applyFont="1" applyAlignment="1">
      <alignment horizontal="right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1"/>
  <sheetViews>
    <sheetView tabSelected="1" workbookViewId="0">
      <selection activeCell="B3" sqref="B3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20</v>
      </c>
    </row>
    <row r="2" spans="2:8" x14ac:dyDescent="0.25">
      <c r="B2" s="1" t="s">
        <v>33</v>
      </c>
    </row>
    <row r="3" spans="2:8" x14ac:dyDescent="0.25">
      <c r="B3" s="1"/>
    </row>
    <row r="4" spans="2:8" x14ac:dyDescent="0.25">
      <c r="B4" s="22" t="s">
        <v>5</v>
      </c>
    </row>
    <row r="5" spans="2:8" ht="15" customHeight="1" x14ac:dyDescent="0.25">
      <c r="B5" s="23" t="s">
        <v>30</v>
      </c>
      <c r="D5" s="4"/>
      <c r="E5" s="4"/>
      <c r="F5" s="4"/>
      <c r="G5" s="27"/>
      <c r="H5" s="27"/>
    </row>
    <row r="6" spans="2:8" s="7" customFormat="1" x14ac:dyDescent="0.25">
      <c r="B6" s="24" t="s">
        <v>18</v>
      </c>
      <c r="D6" s="5"/>
      <c r="E6" s="5"/>
      <c r="F6" s="5"/>
      <c r="G6" s="26"/>
      <c r="H6" s="26"/>
    </row>
    <row r="7" spans="2:8" s="7" customFormat="1" x14ac:dyDescent="0.25">
      <c r="B7" s="24" t="s">
        <v>31</v>
      </c>
      <c r="D7" s="5"/>
      <c r="E7" s="5"/>
      <c r="F7" s="5"/>
      <c r="G7" s="26"/>
      <c r="H7" s="26"/>
    </row>
    <row r="8" spans="2:8" s="7" customFormat="1" ht="15.75" thickBot="1" x14ac:dyDescent="0.3">
      <c r="B8" s="8"/>
      <c r="C8" s="6"/>
      <c r="D8" s="5"/>
      <c r="E8" s="5"/>
      <c r="F8" s="5"/>
      <c r="G8" s="26"/>
      <c r="H8" s="26"/>
    </row>
    <row r="9" spans="2:8" ht="30" customHeight="1" thickBot="1" x14ac:dyDescent="0.3">
      <c r="B9" s="41" t="s">
        <v>13</v>
      </c>
      <c r="C9" s="42"/>
      <c r="D9" s="43"/>
      <c r="E9" s="38" t="s">
        <v>19</v>
      </c>
      <c r="F9" s="39" t="s">
        <v>12</v>
      </c>
      <c r="G9" s="40" t="s">
        <v>21</v>
      </c>
      <c r="H9" s="78" t="s">
        <v>29</v>
      </c>
    </row>
    <row r="10" spans="2:8" x14ac:dyDescent="0.25">
      <c r="B10" s="93" t="s">
        <v>25</v>
      </c>
      <c r="C10" s="94"/>
      <c r="E10" s="20" t="str">
        <f>B15</f>
        <v>Sample Account Number #1</v>
      </c>
      <c r="F10" s="15" t="s">
        <v>7</v>
      </c>
      <c r="G10" s="28">
        <f>H10/$C$27</f>
        <v>0.04</v>
      </c>
      <c r="H10" s="29">
        <f>$C$15</f>
        <v>10000</v>
      </c>
    </row>
    <row r="11" spans="2:8" x14ac:dyDescent="0.25">
      <c r="B11" s="16" t="s">
        <v>10</v>
      </c>
      <c r="C11" s="56">
        <v>250000</v>
      </c>
      <c r="E11" s="20"/>
      <c r="F11" s="25" t="s">
        <v>8</v>
      </c>
      <c r="G11" s="32">
        <f>H11/$C$27</f>
        <v>1.4024851431658563E-2</v>
      </c>
      <c r="H11" s="33">
        <f>(H10/$C$29)*($C$27-$C$29)</f>
        <v>3506.2128579146406</v>
      </c>
    </row>
    <row r="12" spans="2:8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5.4024851431658562E-2</v>
      </c>
      <c r="H12" s="31">
        <f>H10+H11</f>
        <v>13506.212857914641</v>
      </c>
    </row>
    <row r="13" spans="2:8" x14ac:dyDescent="0.2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.75" thickBot="1" x14ac:dyDescent="0.3">
      <c r="B14" s="74" t="s">
        <v>26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25">
      <c r="B15" s="45" t="s">
        <v>28</v>
      </c>
      <c r="C15" s="46">
        <v>10000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2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2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2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2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2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.75" thickBot="1" x14ac:dyDescent="0.3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.75" thickBot="1" x14ac:dyDescent="0.3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.75" thickBot="1" x14ac:dyDescent="0.3">
      <c r="B24" s="76" t="s">
        <v>23</v>
      </c>
      <c r="C24" s="92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1">
        <v>185100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2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25">
      <c r="B27" s="10" t="s">
        <v>22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.75" thickBot="1" x14ac:dyDescent="0.3">
      <c r="B29" s="11" t="s">
        <v>24</v>
      </c>
      <c r="C29" s="75">
        <f>C25*(IF(C12="F",1,0.75))*C13</f>
        <v>185100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2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2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.75" thickBot="1" x14ac:dyDescent="0.3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25">
      <c r="B34" s="12"/>
      <c r="C34" s="37"/>
      <c r="E34" s="21"/>
    </row>
    <row r="35" spans="2:8" x14ac:dyDescent="0.25">
      <c r="B35" s="12"/>
      <c r="C35" s="37"/>
    </row>
    <row r="36" spans="2:8" x14ac:dyDescent="0.25">
      <c r="B36" s="1" t="s">
        <v>4</v>
      </c>
    </row>
    <row r="37" spans="2:8" ht="15" customHeight="1" x14ac:dyDescent="0.25">
      <c r="B37" s="95" t="s">
        <v>16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17</v>
      </c>
    </row>
    <row r="42" spans="2:8" x14ac:dyDescent="0.25">
      <c r="H42" s="79">
        <v>42374</v>
      </c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12"/>
      <c r="C46" s="37"/>
      <c r="D46" s="12"/>
      <c r="E46" s="12"/>
      <c r="F46" s="12"/>
      <c r="G46" s="57"/>
    </row>
    <row r="47" spans="2:8" x14ac:dyDescent="0.25">
      <c r="B47" s="58"/>
      <c r="C47" s="59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  <row r="61" spans="2:7" x14ac:dyDescent="0.2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G10:H33 C27:C32">
      <formula1>1</formula1>
    </dataValidation>
    <dataValidation type="whole" operator="equal" allowBlank="1" showInputMessage="1" showErrorMessage="1" error="Please do not edit these fields_x000a_" sqref="C25">
      <formula1>1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7"/>
  <sheetViews>
    <sheetView zoomScaleNormal="100" workbookViewId="0">
      <selection activeCell="B1" sqref="B1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tr">
        <f>'FY16 Analyze by Dollars Charged'!B1</f>
        <v>University of Arizona, Sponsored Projects Services</v>
      </c>
    </row>
    <row r="2" spans="2:9" x14ac:dyDescent="0.25">
      <c r="B2" s="1" t="str">
        <f>'FY16 Analyze by Dollars Charged'!B2</f>
        <v>HHS/NIH Salary Cap and Cost Share Funding Worksheet for second half of FY 2016, 1/1/16-6/30/16 effort period</v>
      </c>
    </row>
    <row r="3" spans="2:9" x14ac:dyDescent="0.25">
      <c r="B3" s="1"/>
    </row>
    <row r="4" spans="2:9" x14ac:dyDescent="0.25">
      <c r="B4" s="22" t="s">
        <v>5</v>
      </c>
    </row>
    <row r="5" spans="2:9" ht="15" customHeight="1" x14ac:dyDescent="0.25">
      <c r="B5" s="23" t="s">
        <v>30</v>
      </c>
      <c r="D5" s="4"/>
      <c r="E5" s="4"/>
      <c r="F5" s="4"/>
      <c r="G5" s="27"/>
      <c r="H5" s="27"/>
    </row>
    <row r="6" spans="2:9" s="7" customFormat="1" x14ac:dyDescent="0.25">
      <c r="B6" s="24" t="s">
        <v>18</v>
      </c>
      <c r="D6" s="5"/>
      <c r="E6" s="5"/>
      <c r="F6" s="5"/>
      <c r="G6" s="26"/>
      <c r="H6" s="26"/>
    </row>
    <row r="7" spans="2:9" s="7" customFormat="1" x14ac:dyDescent="0.25">
      <c r="B7" s="24" t="s">
        <v>31</v>
      </c>
      <c r="D7" s="5"/>
      <c r="E7" s="5"/>
      <c r="F7" s="5"/>
      <c r="G7" s="26"/>
      <c r="H7" s="26"/>
    </row>
    <row r="8" spans="2:9" s="7" customFormat="1" ht="15.75" thickBot="1" x14ac:dyDescent="0.3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3">
      <c r="B9" s="41" t="s">
        <v>13</v>
      </c>
      <c r="C9" s="35"/>
      <c r="D9" s="36"/>
      <c r="E9" s="38" t="s">
        <v>19</v>
      </c>
      <c r="F9" s="39" t="s">
        <v>12</v>
      </c>
      <c r="G9" s="40" t="s">
        <v>21</v>
      </c>
      <c r="H9" s="78" t="s">
        <v>29</v>
      </c>
    </row>
    <row r="10" spans="2:9" x14ac:dyDescent="0.25">
      <c r="B10" s="93" t="s">
        <v>25</v>
      </c>
      <c r="C10" s="94"/>
      <c r="E10" s="20" t="str">
        <f>B15</f>
        <v>Sample Account Number #1</v>
      </c>
      <c r="F10" s="15" t="s">
        <v>7</v>
      </c>
      <c r="G10" s="28">
        <f>H10/$C$27</f>
        <v>7.4039999999999995E-2</v>
      </c>
      <c r="H10" s="29">
        <f>$C$15*$C$29</f>
        <v>18510</v>
      </c>
    </row>
    <row r="11" spans="2:9" x14ac:dyDescent="0.25">
      <c r="B11" s="16" t="s">
        <v>10</v>
      </c>
      <c r="C11" s="56">
        <v>250000</v>
      </c>
      <c r="E11" s="20"/>
      <c r="F11" s="15" t="s">
        <v>8</v>
      </c>
      <c r="G11" s="28">
        <f>H11/$C$27</f>
        <v>2.596E-2</v>
      </c>
      <c r="H11" s="29">
        <f>($C$15*$C$27)-H10</f>
        <v>6490</v>
      </c>
    </row>
    <row r="12" spans="2:9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9.9999999999999992E-2</v>
      </c>
      <c r="H12" s="31">
        <f>H10+H11</f>
        <v>25000</v>
      </c>
    </row>
    <row r="13" spans="2:9" x14ac:dyDescent="0.25">
      <c r="B13" s="16" t="s">
        <v>11</v>
      </c>
      <c r="C13" s="52">
        <v>1</v>
      </c>
      <c r="E13" s="60" t="str">
        <f>B16</f>
        <v>-</v>
      </c>
      <c r="F13" s="80" t="s">
        <v>7</v>
      </c>
      <c r="G13" s="81">
        <f>H13/$C$27</f>
        <v>0</v>
      </c>
      <c r="H13" s="82">
        <f>$C$16*$C$29</f>
        <v>0</v>
      </c>
    </row>
    <row r="14" spans="2:9" ht="15.75" thickBot="1" x14ac:dyDescent="0.3">
      <c r="B14" s="16" t="s">
        <v>27</v>
      </c>
      <c r="C14" s="17"/>
      <c r="E14" s="60"/>
      <c r="F14" s="80" t="s">
        <v>8</v>
      </c>
      <c r="G14" s="81">
        <f>H14/$C$27</f>
        <v>0</v>
      </c>
      <c r="H14" s="82">
        <f>($C$16*$C$27)-H13</f>
        <v>0</v>
      </c>
    </row>
    <row r="15" spans="2:9" x14ac:dyDescent="0.25">
      <c r="B15" s="45" t="s">
        <v>28</v>
      </c>
      <c r="C15" s="53">
        <v>0.1</v>
      </c>
      <c r="E15" s="65"/>
      <c r="F15" s="86" t="s">
        <v>9</v>
      </c>
      <c r="G15" s="84">
        <f>G13+G14</f>
        <v>0</v>
      </c>
      <c r="H15" s="85">
        <f>H13+H14</f>
        <v>0</v>
      </c>
    </row>
    <row r="16" spans="2:9" x14ac:dyDescent="0.2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2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2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54">
        <v>0</v>
      </c>
      <c r="E19" s="60" t="str">
        <f>B18</f>
        <v>-</v>
      </c>
      <c r="F19" s="80" t="s">
        <v>7</v>
      </c>
      <c r="G19" s="81">
        <f>H19/$C$27</f>
        <v>0</v>
      </c>
      <c r="H19" s="82">
        <f>$C$18*$C$29</f>
        <v>0</v>
      </c>
    </row>
    <row r="20" spans="2:8" x14ac:dyDescent="0.25">
      <c r="B20" s="47" t="s">
        <v>6</v>
      </c>
      <c r="C20" s="54">
        <v>0</v>
      </c>
      <c r="E20" s="60"/>
      <c r="F20" s="80" t="s">
        <v>8</v>
      </c>
      <c r="G20" s="81">
        <f>H20/$C$27</f>
        <v>0</v>
      </c>
      <c r="H20" s="82">
        <f>($C$18*$C$27)-H19</f>
        <v>0</v>
      </c>
    </row>
    <row r="21" spans="2:8" x14ac:dyDescent="0.25">
      <c r="B21" s="47" t="s">
        <v>6</v>
      </c>
      <c r="C21" s="54">
        <v>0</v>
      </c>
      <c r="E21" s="65"/>
      <c r="F21" s="86" t="s">
        <v>9</v>
      </c>
      <c r="G21" s="84">
        <f>G19+G20</f>
        <v>0</v>
      </c>
      <c r="H21" s="85">
        <f>H19+H20</f>
        <v>0</v>
      </c>
    </row>
    <row r="22" spans="2:8" ht="15.75" thickBot="1" x14ac:dyDescent="0.3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.75" thickBot="1" x14ac:dyDescent="0.3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.75" thickBot="1" x14ac:dyDescent="0.3">
      <c r="B24" s="44" t="s">
        <v>23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1">
        <v>185100</v>
      </c>
      <c r="E25" s="60" t="str">
        <f>B20</f>
        <v>-</v>
      </c>
      <c r="F25" s="80" t="s">
        <v>7</v>
      </c>
      <c r="G25" s="81">
        <f>H25/$C$27</f>
        <v>0</v>
      </c>
      <c r="H25" s="82">
        <f>$C$20*$C$29</f>
        <v>0</v>
      </c>
    </row>
    <row r="26" spans="2:8" x14ac:dyDescent="0.25">
      <c r="B26" s="77"/>
      <c r="C26" s="73"/>
      <c r="E26" s="60"/>
      <c r="F26" s="80" t="s">
        <v>8</v>
      </c>
      <c r="G26" s="81">
        <f>H26/$C$27</f>
        <v>0</v>
      </c>
      <c r="H26" s="82">
        <f>($C$20*$C$27)-H25</f>
        <v>0</v>
      </c>
    </row>
    <row r="27" spans="2:8" x14ac:dyDescent="0.25">
      <c r="B27" s="10" t="s">
        <v>22</v>
      </c>
      <c r="C27" s="13">
        <f>C11*C13</f>
        <v>250000</v>
      </c>
      <c r="E27" s="65"/>
      <c r="F27" s="86" t="s">
        <v>9</v>
      </c>
      <c r="G27" s="84">
        <f>G25+G26</f>
        <v>0</v>
      </c>
      <c r="H27" s="85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.75" thickBot="1" x14ac:dyDescent="0.3">
      <c r="B29" s="11" t="s">
        <v>24</v>
      </c>
      <c r="C29" s="75">
        <f>C25*(IF(C12="F",1,0.75))*C13</f>
        <v>185100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25">
      <c r="B30" s="89"/>
      <c r="C30" s="90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89"/>
      <c r="C31" s="90"/>
      <c r="E31" s="60" t="str">
        <f>B22</f>
        <v>-</v>
      </c>
      <c r="F31" s="80" t="s">
        <v>7</v>
      </c>
      <c r="G31" s="81">
        <f>H31/$C$27</f>
        <v>0</v>
      </c>
      <c r="H31" s="82">
        <f>$C$22*$C$29</f>
        <v>0</v>
      </c>
    </row>
    <row r="32" spans="2:8" x14ac:dyDescent="0.25">
      <c r="B32" s="12"/>
      <c r="C32" s="37"/>
      <c r="E32" s="60"/>
      <c r="F32" s="80" t="s">
        <v>8</v>
      </c>
      <c r="G32" s="81">
        <f>H32/$C$27</f>
        <v>0</v>
      </c>
      <c r="H32" s="82">
        <f>($C$22*$C$27)-H31</f>
        <v>0</v>
      </c>
    </row>
    <row r="33" spans="2:8" ht="15.75" thickBot="1" x14ac:dyDescent="0.3">
      <c r="B33" s="12"/>
      <c r="C33" s="37"/>
      <c r="E33" s="69"/>
      <c r="F33" s="83" t="s">
        <v>9</v>
      </c>
      <c r="G33" s="87">
        <f>G31+G32</f>
        <v>0</v>
      </c>
      <c r="H33" s="88">
        <f>H31+H32</f>
        <v>0</v>
      </c>
    </row>
    <row r="34" spans="2:8" x14ac:dyDescent="0.25">
      <c r="B34" s="89"/>
      <c r="C34" s="90"/>
      <c r="E34" s="21"/>
    </row>
    <row r="35" spans="2:8" x14ac:dyDescent="0.25">
      <c r="B35" s="89"/>
      <c r="C35" s="90"/>
    </row>
    <row r="36" spans="2:8" x14ac:dyDescent="0.25">
      <c r="B36" s="1" t="s">
        <v>4</v>
      </c>
    </row>
    <row r="37" spans="2:8" ht="15" customHeight="1" x14ac:dyDescent="0.25">
      <c r="B37" s="95" t="s">
        <v>16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17</v>
      </c>
    </row>
    <row r="42" spans="2:8" x14ac:dyDescent="0.25">
      <c r="H42" s="79">
        <f>'FY16 Analyze by Dollars Charged'!H42</f>
        <v>42374</v>
      </c>
    </row>
    <row r="46" spans="2:8" x14ac:dyDescent="0.25">
      <c r="B46" s="12"/>
      <c r="C46" s="37"/>
      <c r="D46" s="12"/>
      <c r="E46" s="12"/>
    </row>
    <row r="47" spans="2:8" x14ac:dyDescent="0.2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>
      <formula1>1</formula1>
    </dataValidation>
    <dataValidation type="whole" operator="equal" allowBlank="1" showInputMessage="1" showErrorMessage="1" error="Please do not edit these fields_x000a_" sqref="C25">
      <formula1>1</formula1>
    </dataValidation>
  </dataValidations>
  <pageMargins left="0.7" right="0.7" top="0.75" bottom="0.75" header="0.3" footer="0.3"/>
  <pageSetup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FY16 Analyze by Dollars Charged</vt:lpstr>
      <vt:lpstr>FY16 Analyze by Effort Charged</vt:lpstr>
      <vt:lpstr>values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Villalobos</cp:lastModifiedBy>
  <cp:lastPrinted>2016-01-05T15:56:37Z</cp:lastPrinted>
  <dcterms:created xsi:type="dcterms:W3CDTF">2012-10-15T16:55:35Z</dcterms:created>
  <dcterms:modified xsi:type="dcterms:W3CDTF">2016-01-20T15:12:05Z</dcterms:modified>
</cp:coreProperties>
</file>