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cel\Desktop\temp\"/>
    </mc:Choice>
  </mc:AlternateContent>
  <bookViews>
    <workbookView xWindow="0" yWindow="0" windowWidth="28800" windowHeight="11700"/>
  </bookViews>
  <sheets>
    <sheet name="Analyze by Dollars Charged" sheetId="3" r:id="rId1"/>
    <sheet name="Analyze by Effort Charged" sheetId="1" r:id="rId2"/>
    <sheet name="values" sheetId="2" state="hidden" r:id="rId3"/>
  </sheets>
  <definedNames>
    <definedName name="_xlnm._FilterDatabase" localSheetId="1" hidden="1">'Analyze by Effort Charged'!$E$9:$H$33</definedName>
  </definedNames>
  <calcPr calcId="162913"/>
</workbook>
</file>

<file path=xl/calcChain.xml><?xml version="1.0" encoding="utf-8"?>
<calcChain xmlns="http://schemas.openxmlformats.org/spreadsheetml/2006/main">
  <c r="B41" i="1" l="1"/>
  <c r="B40" i="1"/>
  <c r="B37" i="1"/>
  <c r="B1" i="1" l="1"/>
  <c r="B2" i="1"/>
  <c r="H1" i="1"/>
  <c r="H10" i="3" l="1"/>
  <c r="C29" i="3" l="1"/>
  <c r="C27" i="3"/>
  <c r="H31" i="3" l="1"/>
  <c r="H28" i="3"/>
  <c r="H25" i="3"/>
  <c r="H22" i="3"/>
  <c r="H19" i="3"/>
  <c r="H16" i="3"/>
  <c r="H13" i="3"/>
  <c r="H14" i="3" l="1"/>
  <c r="E31" i="3"/>
  <c r="E28" i="3"/>
  <c r="E25" i="3"/>
  <c r="E22" i="3"/>
  <c r="E19" i="3"/>
  <c r="E16" i="3"/>
  <c r="E10" i="3"/>
  <c r="H15" i="3" l="1"/>
  <c r="G25" i="3"/>
  <c r="G19" i="3"/>
  <c r="G16" i="3"/>
  <c r="H23" i="3"/>
  <c r="G23" i="3" s="1"/>
  <c r="H26" i="3"/>
  <c r="G26" i="3" s="1"/>
  <c r="G31" i="3"/>
  <c r="H17" i="3"/>
  <c r="G22" i="3"/>
  <c r="H11" i="3"/>
  <c r="G11" i="3" s="1"/>
  <c r="G13" i="3"/>
  <c r="H20" i="3"/>
  <c r="H29" i="3"/>
  <c r="H32" i="3"/>
  <c r="G28" i="3"/>
  <c r="G10" i="3"/>
  <c r="G14" i="3"/>
  <c r="E19" i="1"/>
  <c r="E16" i="1"/>
  <c r="E13" i="1"/>
  <c r="C27" i="1"/>
  <c r="G27" i="3" l="1"/>
  <c r="G15" i="3"/>
  <c r="G20" i="3"/>
  <c r="G21" i="3" s="1"/>
  <c r="H12" i="3"/>
  <c r="G24" i="3"/>
  <c r="G32" i="3"/>
  <c r="G33" i="3" s="1"/>
  <c r="H33" i="3"/>
  <c r="H30" i="3"/>
  <c r="H27" i="3"/>
  <c r="H24" i="3"/>
  <c r="H21" i="3"/>
  <c r="H18" i="3"/>
  <c r="G17" i="3"/>
  <c r="G18" i="3" s="1"/>
  <c r="G12" i="3"/>
  <c r="G29" i="3"/>
  <c r="G30" i="3" s="1"/>
  <c r="C29" i="1"/>
  <c r="E31" i="1"/>
  <c r="E28" i="1"/>
  <c r="E25" i="1"/>
  <c r="E22" i="1"/>
  <c r="E10" i="1"/>
  <c r="H22" i="1" l="1"/>
  <c r="H31" i="1"/>
  <c r="H19" i="1"/>
  <c r="H28" i="1"/>
  <c r="H16" i="1"/>
  <c r="H25" i="1"/>
  <c r="H13" i="1"/>
  <c r="H10" i="1"/>
  <c r="G10" i="1" l="1"/>
  <c r="H11" i="1"/>
  <c r="G11" i="1" s="1"/>
  <c r="H29" i="1"/>
  <c r="G29" i="1" s="1"/>
  <c r="G28" i="1"/>
  <c r="G13" i="1"/>
  <c r="H14" i="1"/>
  <c r="G19" i="1"/>
  <c r="H20" i="1"/>
  <c r="G20" i="1" s="1"/>
  <c r="H26" i="1"/>
  <c r="G26" i="1" s="1"/>
  <c r="G25" i="1"/>
  <c r="H32" i="1"/>
  <c r="G32" i="1" s="1"/>
  <c r="G31" i="1"/>
  <c r="G16" i="1"/>
  <c r="H17" i="1"/>
  <c r="G22" i="1"/>
  <c r="H23" i="1"/>
  <c r="G30" i="1" l="1"/>
  <c r="G33" i="1"/>
  <c r="H21" i="1"/>
  <c r="G21" i="1"/>
  <c r="H18" i="1"/>
  <c r="G17" i="1"/>
  <c r="G18" i="1" s="1"/>
  <c r="H24" i="1"/>
  <c r="G23" i="1"/>
  <c r="G24" i="1" s="1"/>
  <c r="H33" i="1"/>
  <c r="G27" i="1"/>
  <c r="H15" i="1"/>
  <c r="G14" i="1"/>
  <c r="G15" i="1" s="1"/>
  <c r="H12" i="1"/>
  <c r="H27" i="1"/>
  <c r="H30" i="1"/>
  <c r="G12" i="1"/>
  <c r="E13" i="3"/>
</calcChain>
</file>

<file path=xl/sharedStrings.xml><?xml version="1.0" encoding="utf-8"?>
<sst xmlns="http://schemas.openxmlformats.org/spreadsheetml/2006/main" count="114" uniqueCount="35">
  <si>
    <t>A</t>
  </si>
  <si>
    <t>F</t>
  </si>
  <si>
    <t>academic</t>
  </si>
  <si>
    <t>fiscal</t>
  </si>
  <si>
    <t>Definitions:</t>
  </si>
  <si>
    <t xml:space="preserve">Instructions: </t>
  </si>
  <si>
    <t>-</t>
  </si>
  <si>
    <t>Direct Charge</t>
  </si>
  <si>
    <t>Cost Share</t>
  </si>
  <si>
    <t>Total Effort</t>
  </si>
  <si>
    <t>Enter Individual's Institutional Base Salary:</t>
  </si>
  <si>
    <t>Enter Individual's FTE:</t>
  </si>
  <si>
    <t>Funding Type</t>
  </si>
  <si>
    <t>Department information to provide:</t>
  </si>
  <si>
    <t>Enter F or Fiscal, or A for Academic Appointment:</t>
  </si>
  <si>
    <r>
      <rPr>
        <b/>
        <sz val="11"/>
        <color theme="1"/>
        <rFont val="Calibri"/>
        <family val="2"/>
        <scheme val="minor"/>
      </rPr>
      <t xml:space="preserve">Appointments: </t>
    </r>
    <r>
      <rPr>
        <sz val="11"/>
        <color theme="1"/>
        <rFont val="Calibri"/>
        <family val="2"/>
        <scheme val="minor"/>
      </rPr>
      <t>Fiscal is a 12 month appointment. Academic is a 9 months appointment. An Academic paid over 12 months should still be entered as Academic.</t>
    </r>
  </si>
  <si>
    <r>
      <rPr>
        <b/>
        <sz val="11"/>
        <color theme="1"/>
        <rFont val="Calibri"/>
        <family val="2"/>
        <scheme val="minor"/>
      </rPr>
      <t>FTE:</t>
    </r>
    <r>
      <rPr>
        <sz val="11"/>
        <color theme="1"/>
        <rFont val="Calibri"/>
        <family val="2"/>
        <scheme val="minor"/>
      </rPr>
      <t xml:space="preserve"> Stands for full-time equivalency. A full time person is 1.0 FTE. A half time person is .50 FTE.</t>
    </r>
  </si>
  <si>
    <t>• See the bottom of the page for definitions of Institutional Base Salary, Appointment, and FTE.</t>
  </si>
  <si>
    <t>Account</t>
  </si>
  <si>
    <t>University of Arizona, Sponsored Projects Services</t>
  </si>
  <si>
    <t>Distribution % to Charge</t>
  </si>
  <si>
    <t>Individuals Adjusted Base Salary</t>
  </si>
  <si>
    <t>Adjusted salary based on FTE and appointment type:</t>
  </si>
  <si>
    <t>Individual's Adjusted NIH Cap</t>
  </si>
  <si>
    <t>Doe</t>
  </si>
  <si>
    <t>Enter Accounts and Amount to Direct Charge:</t>
  </si>
  <si>
    <t>Enter Accounts and Total Effort by Account:</t>
  </si>
  <si>
    <t>Sample Account Number #1</t>
  </si>
  <si>
    <t>Salary</t>
  </si>
  <si>
    <t>• Fill out the fields in the red section. The blue funding section will populate with distributions and dollars for charging HHS/NIH grants and cost share subaccounts.</t>
  </si>
  <si>
    <t>• Visit http://rgw.arizona.edu/administration/build-budget/budget-categories/Salaries-and-Wages/HHS-Salary-Cap for more NIH/HHS Cap and Cost Share information, including FAQ's.</t>
  </si>
  <si>
    <r>
      <rPr>
        <b/>
        <sz val="11"/>
        <color theme="1"/>
        <rFont val="Calibri"/>
        <family val="2"/>
        <scheme val="minor"/>
      </rPr>
      <t>Institutional Base Pay:</t>
    </r>
    <r>
      <rPr>
        <sz val="11"/>
        <color theme="1"/>
        <rFont val="Calibri"/>
        <family val="2"/>
        <scheme val="minor"/>
      </rPr>
      <t xml:space="preserve"> Includes regular fiscal or academic salary, fiscal salary conversion amount, administrative stipends, other stipends such as interim and acting assignments, annual performance based component, and sabbatical compensation. See http://hr.arizona.edu/managers-supervisors/compensation/compensation-definitions-faculty-and-appointed-professionals</t>
    </r>
  </si>
  <si>
    <t>NIH Fiscal Full-time Cap</t>
  </si>
  <si>
    <t>Last update 3/14/18</t>
  </si>
  <si>
    <t>HHS/NIH Salary Cap and Cost Share Funding Worksheet for FY 2018, 1/1/18-6/30/18 effort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</si>
</sst>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Border="1"/>
    <xf numFmtId="164" fontId="0" fillId="0" borderId="4" xfId="0" applyNumberFormat="1" applyFont="1" applyBorder="1"/>
    <xf numFmtId="0" fontId="0" fillId="0" borderId="4" xfId="0" applyFont="1" applyBorder="1"/>
    <xf numFmtId="0" fontId="0" fillId="0" borderId="0" xfId="0" applyFont="1" applyBorder="1" applyAlignment="1">
      <alignment horizontal="left" indent="1"/>
    </xf>
    <xf numFmtId="0" fontId="0" fillId="0" borderId="3" xfId="0" applyFont="1" applyFill="1" applyBorder="1"/>
    <xf numFmtId="43" fontId="1" fillId="0" borderId="4" xfId="0" applyNumberFormat="1" applyFont="1" applyFill="1" applyBorder="1"/>
    <xf numFmtId="164" fontId="0" fillId="4" borderId="8" xfId="0" applyNumberFormat="1" applyFont="1" applyFill="1" applyBorder="1"/>
    <xf numFmtId="0" fontId="4" fillId="0" borderId="12" xfId="0" applyFont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0" xfId="0" applyFont="1" applyFill="1"/>
    <xf numFmtId="0" fontId="2" fillId="0" borderId="0" xfId="0" applyFont="1" applyAlignment="1">
      <alignment horizontal="left" indent="1"/>
    </xf>
    <xf numFmtId="0" fontId="0" fillId="0" borderId="0" xfId="0" quotePrefix="1" applyFont="1" applyAlignment="1">
      <alignment horizontal="left" indent="2"/>
    </xf>
    <xf numFmtId="0" fontId="0" fillId="0" borderId="0" xfId="0" applyFont="1" applyAlignment="1">
      <alignment horizontal="left" indent="2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165" fontId="0" fillId="0" borderId="0" xfId="1" applyNumberFormat="1" applyFont="1" applyBorder="1" applyAlignment="1">
      <alignment horizontal="right"/>
    </xf>
    <xf numFmtId="41" fontId="0" fillId="0" borderId="4" xfId="0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right"/>
    </xf>
    <xf numFmtId="41" fontId="4" fillId="0" borderId="11" xfId="0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41" fontId="0" fillId="0" borderId="4" xfId="2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  <xf numFmtId="164" fontId="0" fillId="2" borderId="8" xfId="0" applyNumberFormat="1" applyFont="1" applyFill="1" applyBorder="1" applyAlignment="1">
      <alignment vertical="top"/>
    </xf>
    <xf numFmtId="0" fontId="0" fillId="0" borderId="0" xfId="0" applyFont="1" applyAlignment="1">
      <alignment vertical="top"/>
    </xf>
    <xf numFmtId="164" fontId="0" fillId="0" borderId="0" xfId="0" applyNumberFormat="1" applyFont="1" applyBorder="1"/>
    <xf numFmtId="0" fontId="2" fillId="3" borderId="7" xfId="0" applyNumberFormat="1" applyFont="1" applyFill="1" applyBorder="1" applyAlignment="1">
      <alignment horizontal="right" vertical="top"/>
    </xf>
    <xf numFmtId="0" fontId="2" fillId="3" borderId="9" xfId="0" applyNumberFormat="1" applyFont="1" applyFill="1" applyBorder="1" applyAlignment="1">
      <alignment vertical="top"/>
    </xf>
    <xf numFmtId="0" fontId="2" fillId="3" borderId="9" xfId="0" applyNumberFormat="1" applyFont="1" applyFill="1" applyBorder="1" applyAlignment="1">
      <alignment horizontal="right" vertical="top" wrapText="1"/>
    </xf>
    <xf numFmtId="0" fontId="2" fillId="2" borderId="7" xfId="0" applyNumberFormat="1" applyFont="1" applyFill="1" applyBorder="1" applyAlignment="1">
      <alignment vertical="top"/>
    </xf>
    <xf numFmtId="0" fontId="0" fillId="2" borderId="8" xfId="0" applyNumberFormat="1" applyFont="1" applyFill="1" applyBorder="1" applyAlignment="1">
      <alignment vertical="top"/>
    </xf>
    <xf numFmtId="0" fontId="0" fillId="0" borderId="0" xfId="0" applyNumberFormat="1" applyFont="1" applyAlignment="1">
      <alignment vertical="top"/>
    </xf>
    <xf numFmtId="0" fontId="2" fillId="4" borderId="7" xfId="0" applyNumberFormat="1" applyFont="1" applyFill="1" applyBorder="1"/>
    <xf numFmtId="0" fontId="5" fillId="0" borderId="1" xfId="0" applyFont="1" applyFill="1" applyBorder="1" applyAlignment="1" applyProtection="1">
      <alignment horizontal="right" indent="1"/>
      <protection locked="0"/>
    </xf>
    <xf numFmtId="43" fontId="5" fillId="0" borderId="2" xfId="1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right" indent="1"/>
      <protection locked="0"/>
    </xf>
    <xf numFmtId="43" fontId="5" fillId="0" borderId="4" xfId="1" applyNumberFormat="1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right" indent="1"/>
      <protection locked="0"/>
    </xf>
    <xf numFmtId="43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Alignment="1" applyProtection="1">
      <alignment horizontal="right"/>
      <protection locked="0"/>
    </xf>
    <xf numFmtId="43" fontId="5" fillId="0" borderId="4" xfId="0" applyNumberFormat="1" applyFont="1" applyFill="1" applyBorder="1" applyProtection="1">
      <protection locked="0"/>
    </xf>
    <xf numFmtId="165" fontId="5" fillId="0" borderId="2" xfId="1" applyNumberFormat="1" applyFont="1" applyFill="1" applyBorder="1" applyProtection="1">
      <protection locked="0"/>
    </xf>
    <xf numFmtId="165" fontId="5" fillId="0" borderId="4" xfId="1" applyNumberFormat="1" applyFont="1" applyFill="1" applyBorder="1" applyProtection="1">
      <protection locked="0"/>
    </xf>
    <xf numFmtId="165" fontId="5" fillId="0" borderId="6" xfId="1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>
      <protection locked="0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2" fillId="5" borderId="3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left" indent="1"/>
    </xf>
    <xf numFmtId="165" fontId="0" fillId="5" borderId="0" xfId="1" applyNumberFormat="1" applyFont="1" applyFill="1" applyBorder="1" applyAlignment="1">
      <alignment horizontal="right"/>
    </xf>
    <xf numFmtId="41" fontId="0" fillId="5" borderId="4" xfId="0" applyNumberFormat="1" applyFont="1" applyFill="1" applyBorder="1" applyAlignment="1">
      <alignment horizontal="right"/>
    </xf>
    <xf numFmtId="41" fontId="0" fillId="5" borderId="4" xfId="2" applyNumberFormat="1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4" fillId="5" borderId="12" xfId="0" applyFont="1" applyFill="1" applyBorder="1" applyAlignment="1">
      <alignment horizontal="left"/>
    </xf>
    <xf numFmtId="165" fontId="4" fillId="5" borderId="12" xfId="1" applyNumberFormat="1" applyFont="1" applyFill="1" applyBorder="1" applyAlignment="1">
      <alignment horizontal="right"/>
    </xf>
    <xf numFmtId="41" fontId="4" fillId="5" borderId="11" xfId="0" applyNumberFormat="1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left"/>
    </xf>
    <xf numFmtId="165" fontId="4" fillId="5" borderId="10" xfId="1" applyNumberFormat="1" applyFont="1" applyFill="1" applyBorder="1" applyAlignment="1">
      <alignment horizontal="right"/>
    </xf>
    <xf numFmtId="41" fontId="4" fillId="5" borderId="6" xfId="0" applyNumberFormat="1" applyFont="1" applyFill="1" applyBorder="1" applyAlignment="1">
      <alignment horizontal="right"/>
    </xf>
    <xf numFmtId="166" fontId="0" fillId="0" borderId="4" xfId="2" applyNumberFormat="1" applyFont="1" applyBorder="1"/>
    <xf numFmtId="0" fontId="0" fillId="0" borderId="5" xfId="0" applyFont="1" applyFill="1" applyBorder="1"/>
    <xf numFmtId="164" fontId="0" fillId="0" borderId="6" xfId="0" applyNumberFormat="1" applyFont="1" applyBorder="1" applyProtection="1"/>
    <xf numFmtId="0" fontId="2" fillId="4" borderId="1" xfId="0" applyNumberFormat="1" applyFont="1" applyFill="1" applyBorder="1"/>
    <xf numFmtId="0" fontId="0" fillId="0" borderId="3" xfId="0" applyFont="1" applyBorder="1" applyAlignment="1">
      <alignment horizontal="left" indent="1"/>
    </xf>
    <xf numFmtId="0" fontId="2" fillId="3" borderId="8" xfId="0" applyNumberFormat="1" applyFont="1" applyFill="1" applyBorder="1" applyAlignment="1">
      <alignment horizontal="right" vertical="top" wrapText="1"/>
    </xf>
    <xf numFmtId="0" fontId="0" fillId="6" borderId="0" xfId="0" applyFont="1" applyFill="1" applyBorder="1" applyAlignment="1">
      <alignment horizontal="left" indent="1"/>
    </xf>
    <xf numFmtId="165" fontId="0" fillId="6" borderId="0" xfId="1" applyNumberFormat="1" applyFont="1" applyFill="1" applyBorder="1" applyAlignment="1">
      <alignment horizontal="right"/>
    </xf>
    <xf numFmtId="41" fontId="0" fillId="6" borderId="4" xfId="0" applyNumberFormat="1" applyFont="1" applyFill="1" applyBorder="1" applyAlignment="1">
      <alignment horizontal="right"/>
    </xf>
    <xf numFmtId="0" fontId="4" fillId="6" borderId="10" xfId="0" applyFont="1" applyFill="1" applyBorder="1" applyAlignment="1">
      <alignment horizontal="left"/>
    </xf>
    <xf numFmtId="165" fontId="4" fillId="6" borderId="12" xfId="1" applyNumberFormat="1" applyFont="1" applyFill="1" applyBorder="1" applyAlignment="1">
      <alignment horizontal="right"/>
    </xf>
    <xf numFmtId="41" fontId="4" fillId="6" borderId="11" xfId="0" applyNumberFormat="1" applyFont="1" applyFill="1" applyBorder="1" applyAlignment="1">
      <alignment horizontal="right"/>
    </xf>
    <xf numFmtId="0" fontId="4" fillId="6" borderId="12" xfId="0" applyFont="1" applyFill="1" applyBorder="1" applyAlignment="1">
      <alignment horizontal="left"/>
    </xf>
    <xf numFmtId="165" fontId="4" fillId="6" borderId="10" xfId="1" applyNumberFormat="1" applyFont="1" applyFill="1" applyBorder="1" applyAlignment="1">
      <alignment horizontal="right"/>
    </xf>
    <xf numFmtId="41" fontId="4" fillId="6" borderId="6" xfId="0" applyNumberFormat="1" applyFont="1" applyFill="1" applyBorder="1" applyAlignment="1">
      <alignment horizontal="right"/>
    </xf>
    <xf numFmtId="0" fontId="6" fillId="0" borderId="0" xfId="0" applyFont="1" applyBorder="1"/>
    <xf numFmtId="164" fontId="6" fillId="0" borderId="0" xfId="0" applyNumberFormat="1" applyFont="1" applyBorder="1"/>
    <xf numFmtId="164" fontId="0" fillId="0" borderId="4" xfId="0" applyNumberFormat="1" applyFont="1" applyBorder="1" applyProtection="1"/>
    <xf numFmtId="0" fontId="0" fillId="4" borderId="8" xfId="0" applyNumberFormat="1" applyFont="1" applyFill="1" applyBorder="1"/>
    <xf numFmtId="14" fontId="7" fillId="0" borderId="0" xfId="0" applyNumberFormat="1" applyFont="1" applyAlignment="1">
      <alignment horizontal="right"/>
    </xf>
    <xf numFmtId="44" fontId="5" fillId="0" borderId="1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0" fontId="0" fillId="0" borderId="0" xfId="0" applyFont="1" applyAlignment="1">
      <alignment horizontal="left" vertical="top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EF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61"/>
  <sheetViews>
    <sheetView tabSelected="1" workbookViewId="0">
      <selection activeCell="B2" sqref="B2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5.7109375" style="2" customWidth="1"/>
    <col min="6" max="6" width="15.7109375" style="2" customWidth="1"/>
    <col min="7" max="7" width="13.7109375" style="26" hidden="1" customWidth="1"/>
    <col min="8" max="8" width="15.7109375" style="26" customWidth="1"/>
    <col min="9" max="16384" width="9.140625" style="2"/>
  </cols>
  <sheetData>
    <row r="1" spans="2:8" x14ac:dyDescent="0.25">
      <c r="B1" s="1" t="s">
        <v>19</v>
      </c>
      <c r="H1" s="92" t="s">
        <v>33</v>
      </c>
    </row>
    <row r="2" spans="2:8" x14ac:dyDescent="0.25">
      <c r="B2" s="1" t="s">
        <v>34</v>
      </c>
    </row>
    <row r="3" spans="2:8" x14ac:dyDescent="0.25">
      <c r="B3" s="1"/>
    </row>
    <row r="4" spans="2:8" x14ac:dyDescent="0.25">
      <c r="B4" s="22" t="s">
        <v>5</v>
      </c>
    </row>
    <row r="5" spans="2:8" ht="15" customHeight="1" x14ac:dyDescent="0.25">
      <c r="B5" s="23" t="s">
        <v>29</v>
      </c>
      <c r="D5" s="4"/>
      <c r="E5" s="4"/>
      <c r="F5" s="4"/>
      <c r="G5" s="27"/>
      <c r="H5" s="27"/>
    </row>
    <row r="6" spans="2:8" s="7" customFormat="1" x14ac:dyDescent="0.25">
      <c r="B6" s="24" t="s">
        <v>17</v>
      </c>
      <c r="D6" s="5"/>
      <c r="E6" s="5"/>
      <c r="F6" s="5"/>
      <c r="G6" s="26"/>
      <c r="H6" s="26"/>
    </row>
    <row r="7" spans="2:8" s="7" customFormat="1" x14ac:dyDescent="0.25">
      <c r="B7" s="24" t="s">
        <v>30</v>
      </c>
      <c r="D7" s="5"/>
      <c r="E7" s="5"/>
      <c r="F7" s="5"/>
      <c r="G7" s="26"/>
      <c r="H7" s="26"/>
    </row>
    <row r="8" spans="2:8" s="7" customFormat="1" ht="15.75" thickBot="1" x14ac:dyDescent="0.3">
      <c r="B8" s="8"/>
      <c r="C8" s="6"/>
      <c r="D8" s="5"/>
      <c r="E8" s="5"/>
      <c r="F8" s="5"/>
      <c r="G8" s="26"/>
      <c r="H8" s="26"/>
    </row>
    <row r="9" spans="2:8" ht="30" customHeight="1" thickBot="1" x14ac:dyDescent="0.3">
      <c r="B9" s="41" t="s">
        <v>13</v>
      </c>
      <c r="C9" s="42"/>
      <c r="D9" s="43"/>
      <c r="E9" s="38" t="s">
        <v>18</v>
      </c>
      <c r="F9" s="39" t="s">
        <v>12</v>
      </c>
      <c r="G9" s="40" t="s">
        <v>20</v>
      </c>
      <c r="H9" s="78" t="s">
        <v>28</v>
      </c>
    </row>
    <row r="10" spans="2:8" x14ac:dyDescent="0.25">
      <c r="B10" s="93" t="s">
        <v>24</v>
      </c>
      <c r="C10" s="94"/>
      <c r="E10" s="20" t="str">
        <f>B15</f>
        <v>Sample Account Number #1</v>
      </c>
      <c r="F10" s="15" t="s">
        <v>7</v>
      </c>
      <c r="G10" s="28">
        <f>H10/$C$27</f>
        <v>0.04</v>
      </c>
      <c r="H10" s="29">
        <f>$C$15</f>
        <v>10000</v>
      </c>
    </row>
    <row r="11" spans="2:8" x14ac:dyDescent="0.25">
      <c r="B11" s="16" t="s">
        <v>10</v>
      </c>
      <c r="C11" s="56">
        <v>250000</v>
      </c>
      <c r="E11" s="20"/>
      <c r="F11" s="25" t="s">
        <v>8</v>
      </c>
      <c r="G11" s="32">
        <f>H11/$C$27</f>
        <v>1.2742616033755273E-2</v>
      </c>
      <c r="H11" s="33">
        <f>(H10/$C$29)*($C$27-$C$29)</f>
        <v>3185.6540084388184</v>
      </c>
    </row>
    <row r="12" spans="2:8" x14ac:dyDescent="0.25">
      <c r="B12" s="16" t="s">
        <v>14</v>
      </c>
      <c r="C12" s="51" t="s">
        <v>1</v>
      </c>
      <c r="E12" s="34"/>
      <c r="F12" s="19" t="s">
        <v>9</v>
      </c>
      <c r="G12" s="30">
        <f>G10+G11</f>
        <v>5.2742616033755275E-2</v>
      </c>
      <c r="H12" s="31">
        <f>H10+H11</f>
        <v>13185.654008438818</v>
      </c>
    </row>
    <row r="13" spans="2:8" x14ac:dyDescent="0.25">
      <c r="B13" s="16" t="s">
        <v>11</v>
      </c>
      <c r="C13" s="52">
        <v>1</v>
      </c>
      <c r="E13" s="60" t="str">
        <f>B16</f>
        <v>-</v>
      </c>
      <c r="F13" s="61" t="s">
        <v>7</v>
      </c>
      <c r="G13" s="62">
        <f>H13/$C$27</f>
        <v>0</v>
      </c>
      <c r="H13" s="63">
        <f>$C$16</f>
        <v>0</v>
      </c>
    </row>
    <row r="14" spans="2:8" ht="15.75" thickBot="1" x14ac:dyDescent="0.3">
      <c r="B14" s="74" t="s">
        <v>25</v>
      </c>
      <c r="C14" s="17"/>
      <c r="E14" s="60"/>
      <c r="F14" s="61" t="s">
        <v>8</v>
      </c>
      <c r="G14" s="62">
        <f>H14/$C$27</f>
        <v>0</v>
      </c>
      <c r="H14" s="64">
        <f>(H13/$C$29)*($C$27-$C$29)</f>
        <v>0</v>
      </c>
    </row>
    <row r="15" spans="2:8" x14ac:dyDescent="0.25">
      <c r="B15" s="45" t="s">
        <v>27</v>
      </c>
      <c r="C15" s="46">
        <v>10000</v>
      </c>
      <c r="E15" s="65"/>
      <c r="F15" s="66" t="s">
        <v>9</v>
      </c>
      <c r="G15" s="67">
        <f>G13+G14</f>
        <v>0</v>
      </c>
      <c r="H15" s="68">
        <f>H13+H14</f>
        <v>0</v>
      </c>
    </row>
    <row r="16" spans="2:8" x14ac:dyDescent="0.25">
      <c r="B16" s="47" t="s">
        <v>6</v>
      </c>
      <c r="C16" s="48">
        <v>0</v>
      </c>
      <c r="E16" s="20" t="str">
        <f>B17</f>
        <v>-</v>
      </c>
      <c r="F16" s="15" t="s">
        <v>7</v>
      </c>
      <c r="G16" s="28">
        <f>H16/$C$27</f>
        <v>0</v>
      </c>
      <c r="H16" s="29">
        <f>$C$17</f>
        <v>0</v>
      </c>
    </row>
    <row r="17" spans="2:8" x14ac:dyDescent="0.25">
      <c r="B17" s="47" t="s">
        <v>6</v>
      </c>
      <c r="C17" s="48">
        <v>0</v>
      </c>
      <c r="E17" s="20"/>
      <c r="F17" s="15" t="s">
        <v>8</v>
      </c>
      <c r="G17" s="32">
        <f>H17/$C$27</f>
        <v>0</v>
      </c>
      <c r="H17" s="33">
        <f>(H16/$C$29)*($C$27-$C$29)</f>
        <v>0</v>
      </c>
    </row>
    <row r="18" spans="2:8" x14ac:dyDescent="0.25">
      <c r="B18" s="47" t="s">
        <v>6</v>
      </c>
      <c r="C18" s="48">
        <v>0</v>
      </c>
      <c r="E18" s="34"/>
      <c r="F18" s="19" t="s">
        <v>9</v>
      </c>
      <c r="G18" s="30">
        <f>G16+G17</f>
        <v>0</v>
      </c>
      <c r="H18" s="31">
        <f>H16+H17</f>
        <v>0</v>
      </c>
    </row>
    <row r="19" spans="2:8" x14ac:dyDescent="0.25">
      <c r="B19" s="47" t="s">
        <v>6</v>
      </c>
      <c r="C19" s="48">
        <v>0</v>
      </c>
      <c r="E19" s="60" t="str">
        <f>B18</f>
        <v>-</v>
      </c>
      <c r="F19" s="61" t="s">
        <v>7</v>
      </c>
      <c r="G19" s="62">
        <f>H19/$C$27</f>
        <v>0</v>
      </c>
      <c r="H19" s="63">
        <f>$C$18</f>
        <v>0</v>
      </c>
    </row>
    <row r="20" spans="2:8" x14ac:dyDescent="0.25">
      <c r="B20" s="47" t="s">
        <v>6</v>
      </c>
      <c r="C20" s="48">
        <v>0</v>
      </c>
      <c r="E20" s="60"/>
      <c r="F20" s="61" t="s">
        <v>8</v>
      </c>
      <c r="G20" s="62">
        <f>H20/$C$27</f>
        <v>0</v>
      </c>
      <c r="H20" s="64">
        <f>(H19/$C$29)*($C$27-$C$29)</f>
        <v>0</v>
      </c>
    </row>
    <row r="21" spans="2:8" x14ac:dyDescent="0.25">
      <c r="B21" s="47" t="s">
        <v>6</v>
      </c>
      <c r="C21" s="48">
        <v>0</v>
      </c>
      <c r="E21" s="65"/>
      <c r="F21" s="66" t="s">
        <v>9</v>
      </c>
      <c r="G21" s="67">
        <f>G19+G20</f>
        <v>0</v>
      </c>
      <c r="H21" s="68">
        <f>H19+H20</f>
        <v>0</v>
      </c>
    </row>
    <row r="22" spans="2:8" ht="15.75" thickBot="1" x14ac:dyDescent="0.3">
      <c r="B22" s="49" t="s">
        <v>6</v>
      </c>
      <c r="C22" s="50">
        <v>0</v>
      </c>
      <c r="E22" s="20" t="str">
        <f>B19</f>
        <v>-</v>
      </c>
      <c r="F22" s="15" t="s">
        <v>7</v>
      </c>
      <c r="G22" s="28">
        <f>H22/$C$27</f>
        <v>0</v>
      </c>
      <c r="H22" s="29">
        <f>$C$19</f>
        <v>0</v>
      </c>
    </row>
    <row r="23" spans="2:8" ht="15.75" thickBot="1" x14ac:dyDescent="0.3">
      <c r="B23" s="12"/>
      <c r="C23" s="37"/>
      <c r="E23" s="20"/>
      <c r="F23" s="15" t="s">
        <v>8</v>
      </c>
      <c r="G23" s="32">
        <f>H23/$C$27</f>
        <v>0</v>
      </c>
      <c r="H23" s="33">
        <f>(H22/$C$29)*($C$27-$C$29)</f>
        <v>0</v>
      </c>
    </row>
    <row r="24" spans="2:8" ht="15.75" thickBot="1" x14ac:dyDescent="0.3">
      <c r="B24" s="76" t="s">
        <v>22</v>
      </c>
      <c r="C24" s="91"/>
      <c r="E24" s="34"/>
      <c r="F24" s="19" t="s">
        <v>9</v>
      </c>
      <c r="G24" s="30">
        <f>G22+G23</f>
        <v>0</v>
      </c>
      <c r="H24" s="31">
        <f>H22+H23</f>
        <v>0</v>
      </c>
    </row>
    <row r="25" spans="2:8" x14ac:dyDescent="0.25">
      <c r="B25" s="9" t="s">
        <v>32</v>
      </c>
      <c r="C25" s="90">
        <v>189600</v>
      </c>
      <c r="E25" s="60" t="str">
        <f>B20</f>
        <v>-</v>
      </c>
      <c r="F25" s="61" t="s">
        <v>7</v>
      </c>
      <c r="G25" s="62">
        <f>H25/$C$27</f>
        <v>0</v>
      </c>
      <c r="H25" s="63">
        <f>$C$20</f>
        <v>0</v>
      </c>
    </row>
    <row r="26" spans="2:8" x14ac:dyDescent="0.25">
      <c r="B26" s="10"/>
      <c r="C26" s="73"/>
      <c r="E26" s="60"/>
      <c r="F26" s="61" t="s">
        <v>8</v>
      </c>
      <c r="G26" s="62">
        <f>H26/$C$27</f>
        <v>0</v>
      </c>
      <c r="H26" s="64">
        <f>(H25/$C$29)*($C$27-$C$29)</f>
        <v>0</v>
      </c>
    </row>
    <row r="27" spans="2:8" x14ac:dyDescent="0.25">
      <c r="B27" s="10" t="s">
        <v>21</v>
      </c>
      <c r="C27" s="13">
        <f>C11*C13</f>
        <v>250000</v>
      </c>
      <c r="E27" s="65"/>
      <c r="F27" s="66" t="s">
        <v>9</v>
      </c>
      <c r="G27" s="67">
        <f>G25+G26</f>
        <v>0</v>
      </c>
      <c r="H27" s="68">
        <f>H25+H26</f>
        <v>0</v>
      </c>
    </row>
    <row r="28" spans="2:8" x14ac:dyDescent="0.25">
      <c r="B28" s="10"/>
      <c r="C28" s="14"/>
      <c r="E28" s="20" t="str">
        <f>B21</f>
        <v>-</v>
      </c>
      <c r="F28" s="15" t="s">
        <v>7</v>
      </c>
      <c r="G28" s="28">
        <f>H28/$C$27</f>
        <v>0</v>
      </c>
      <c r="H28" s="29">
        <f>$C$21</f>
        <v>0</v>
      </c>
    </row>
    <row r="29" spans="2:8" ht="15.75" thickBot="1" x14ac:dyDescent="0.3">
      <c r="B29" s="11" t="s">
        <v>23</v>
      </c>
      <c r="C29" s="75">
        <f>C25*(IF(C12="F",1,0.75))*C13</f>
        <v>189600</v>
      </c>
      <c r="E29" s="20"/>
      <c r="F29" s="15" t="s">
        <v>8</v>
      </c>
      <c r="G29" s="32">
        <f>H29/$C$27</f>
        <v>0</v>
      </c>
      <c r="H29" s="33">
        <f>(H28/$C$29)*($C$27-$C$29)</f>
        <v>0</v>
      </c>
    </row>
    <row r="30" spans="2:8" x14ac:dyDescent="0.25">
      <c r="B30" s="12"/>
      <c r="C30" s="37"/>
      <c r="E30" s="34"/>
      <c r="F30" s="19" t="s">
        <v>9</v>
      </c>
      <c r="G30" s="30">
        <f>G28+G29</f>
        <v>0</v>
      </c>
      <c r="H30" s="31">
        <f>H28+H29</f>
        <v>0</v>
      </c>
    </row>
    <row r="31" spans="2:8" x14ac:dyDescent="0.25">
      <c r="B31" s="12"/>
      <c r="C31" s="37"/>
      <c r="E31" s="60" t="str">
        <f>B22</f>
        <v>-</v>
      </c>
      <c r="F31" s="61" t="s">
        <v>7</v>
      </c>
      <c r="G31" s="62">
        <f>H31/$C$27</f>
        <v>0</v>
      </c>
      <c r="H31" s="63">
        <f>$C$22</f>
        <v>0</v>
      </c>
    </row>
    <row r="32" spans="2:8" x14ac:dyDescent="0.25">
      <c r="B32" s="12"/>
      <c r="C32" s="37"/>
      <c r="E32" s="60"/>
      <c r="F32" s="61" t="s">
        <v>8</v>
      </c>
      <c r="G32" s="62">
        <f>H32/$C$27</f>
        <v>0</v>
      </c>
      <c r="H32" s="64">
        <f>(H31/$C$29)*($C$27-$C$29)</f>
        <v>0</v>
      </c>
    </row>
    <row r="33" spans="2:8" ht="15.75" thickBot="1" x14ac:dyDescent="0.3">
      <c r="B33" s="12"/>
      <c r="C33" s="37"/>
      <c r="E33" s="69"/>
      <c r="F33" s="70" t="s">
        <v>9</v>
      </c>
      <c r="G33" s="71">
        <f>G31+G32</f>
        <v>0</v>
      </c>
      <c r="H33" s="72">
        <f>H31+H32</f>
        <v>0</v>
      </c>
    </row>
    <row r="34" spans="2:8" x14ac:dyDescent="0.25">
      <c r="B34" s="12"/>
      <c r="C34" s="37"/>
      <c r="E34" s="21"/>
    </row>
    <row r="35" spans="2:8" x14ac:dyDescent="0.25">
      <c r="B35" s="12"/>
      <c r="C35" s="37"/>
    </row>
    <row r="36" spans="2:8" x14ac:dyDescent="0.25">
      <c r="B36" s="1" t="s">
        <v>4</v>
      </c>
    </row>
    <row r="37" spans="2:8" ht="15" customHeight="1" x14ac:dyDescent="0.25">
      <c r="B37" s="95" t="s">
        <v>31</v>
      </c>
      <c r="C37" s="95"/>
      <c r="D37" s="95"/>
      <c r="E37" s="95"/>
      <c r="F37" s="95"/>
      <c r="G37" s="95"/>
      <c r="H37" s="95"/>
    </row>
    <row r="38" spans="2:8" x14ac:dyDescent="0.25">
      <c r="B38" s="95"/>
      <c r="C38" s="95"/>
      <c r="D38" s="95"/>
      <c r="E38" s="95"/>
      <c r="F38" s="95"/>
      <c r="G38" s="95"/>
      <c r="H38" s="95"/>
    </row>
    <row r="39" spans="2:8" x14ac:dyDescent="0.25">
      <c r="B39" s="95"/>
      <c r="C39" s="95"/>
      <c r="D39" s="95"/>
      <c r="E39" s="95"/>
      <c r="F39" s="95"/>
      <c r="G39" s="95"/>
      <c r="H39" s="95"/>
    </row>
    <row r="40" spans="2:8" x14ac:dyDescent="0.25">
      <c r="B40" s="5" t="s">
        <v>15</v>
      </c>
    </row>
    <row r="41" spans="2:8" x14ac:dyDescent="0.25">
      <c r="B41" s="5" t="s">
        <v>16</v>
      </c>
    </row>
    <row r="44" spans="2:8" x14ac:dyDescent="0.25">
      <c r="B44" s="12"/>
      <c r="C44" s="37"/>
      <c r="D44" s="12"/>
      <c r="E44" s="12"/>
      <c r="F44" s="12"/>
      <c r="G44" s="57"/>
    </row>
    <row r="45" spans="2:8" x14ac:dyDescent="0.25">
      <c r="B45" s="12"/>
      <c r="C45" s="37"/>
      <c r="D45" s="12"/>
      <c r="E45" s="12"/>
      <c r="F45" s="12"/>
      <c r="G45" s="57"/>
    </row>
    <row r="46" spans="2:8" x14ac:dyDescent="0.25">
      <c r="B46" s="12"/>
      <c r="C46" s="37"/>
      <c r="D46" s="12"/>
      <c r="E46" s="12"/>
      <c r="F46" s="12"/>
      <c r="G46" s="57"/>
    </row>
    <row r="47" spans="2:8" x14ac:dyDescent="0.25">
      <c r="B47" s="58"/>
      <c r="C47" s="59"/>
      <c r="D47" s="12"/>
      <c r="E47" s="12"/>
      <c r="F47" s="12"/>
      <c r="G47" s="57"/>
    </row>
    <row r="48" spans="2:8" x14ac:dyDescent="0.25">
      <c r="B48" s="12"/>
      <c r="C48" s="37"/>
      <c r="D48" s="12"/>
      <c r="E48" s="12"/>
      <c r="F48" s="12"/>
      <c r="G48" s="57"/>
    </row>
    <row r="49" spans="2:7" x14ac:dyDescent="0.25">
      <c r="B49" s="12"/>
      <c r="C49" s="37"/>
      <c r="D49" s="12"/>
      <c r="E49" s="12"/>
      <c r="F49" s="12"/>
      <c r="G49" s="57"/>
    </row>
    <row r="50" spans="2:7" x14ac:dyDescent="0.25">
      <c r="B50" s="12"/>
      <c r="C50" s="37"/>
      <c r="D50" s="12"/>
      <c r="E50" s="12"/>
      <c r="F50" s="12"/>
      <c r="G50" s="57"/>
    </row>
    <row r="51" spans="2:7" x14ac:dyDescent="0.25">
      <c r="B51" s="12"/>
      <c r="C51" s="37"/>
      <c r="D51" s="12"/>
      <c r="E51" s="12"/>
      <c r="F51" s="12"/>
      <c r="G51" s="57"/>
    </row>
    <row r="52" spans="2:7" x14ac:dyDescent="0.25">
      <c r="B52" s="12"/>
      <c r="C52" s="37"/>
      <c r="D52" s="12"/>
      <c r="E52" s="12"/>
      <c r="F52" s="12"/>
      <c r="G52" s="57"/>
    </row>
    <row r="53" spans="2:7" x14ac:dyDescent="0.25">
      <c r="B53" s="12"/>
      <c r="C53" s="37"/>
      <c r="D53" s="12"/>
      <c r="E53" s="12"/>
      <c r="F53" s="12"/>
      <c r="G53" s="57"/>
    </row>
    <row r="54" spans="2:7" x14ac:dyDescent="0.25">
      <c r="B54" s="12"/>
      <c r="C54" s="37"/>
      <c r="D54" s="12"/>
      <c r="E54" s="12"/>
      <c r="F54" s="12"/>
      <c r="G54" s="57"/>
    </row>
    <row r="55" spans="2:7" x14ac:dyDescent="0.25">
      <c r="B55" s="12"/>
      <c r="C55" s="37"/>
      <c r="D55" s="12"/>
      <c r="E55" s="12"/>
      <c r="F55" s="12"/>
      <c r="G55" s="57"/>
    </row>
    <row r="56" spans="2:7" x14ac:dyDescent="0.25">
      <c r="B56" s="12"/>
      <c r="C56" s="37"/>
      <c r="D56" s="12"/>
      <c r="E56" s="12"/>
      <c r="F56" s="12"/>
      <c r="G56" s="57"/>
    </row>
    <row r="57" spans="2:7" x14ac:dyDescent="0.25">
      <c r="B57" s="12"/>
      <c r="C57" s="37"/>
      <c r="D57" s="12"/>
      <c r="E57" s="12"/>
      <c r="F57" s="12"/>
      <c r="G57" s="57"/>
    </row>
    <row r="58" spans="2:7" x14ac:dyDescent="0.25">
      <c r="B58" s="12"/>
      <c r="C58" s="37"/>
      <c r="D58" s="12"/>
      <c r="E58" s="12"/>
      <c r="F58" s="12"/>
      <c r="G58" s="57"/>
    </row>
    <row r="59" spans="2:7" x14ac:dyDescent="0.25">
      <c r="B59" s="12"/>
      <c r="C59" s="37"/>
      <c r="D59" s="12"/>
      <c r="E59" s="12"/>
      <c r="F59" s="12"/>
      <c r="G59" s="57"/>
    </row>
    <row r="60" spans="2:7" x14ac:dyDescent="0.25">
      <c r="B60" s="12"/>
      <c r="C60" s="37"/>
      <c r="D60" s="12"/>
      <c r="E60" s="12"/>
      <c r="F60" s="12"/>
      <c r="G60" s="57"/>
    </row>
    <row r="61" spans="2:7" x14ac:dyDescent="0.25">
      <c r="B61" s="12"/>
      <c r="C61" s="37"/>
      <c r="D61" s="12"/>
      <c r="E61" s="12"/>
      <c r="F61" s="12"/>
      <c r="G61" s="57"/>
    </row>
  </sheetData>
  <mergeCells count="2">
    <mergeCell ref="B10:C10"/>
    <mergeCell ref="B37:H39"/>
  </mergeCells>
  <dataValidations count="2">
    <dataValidation type="whole" operator="equal" allowBlank="1" showInputMessage="1" showErrorMessage="1" error="Please do not edit these fields_x000a_" sqref="C34:C35 G10:H33 C27:C32">
      <formula1>1</formula1>
    </dataValidation>
    <dataValidation type="whole" operator="equal" allowBlank="1" showInputMessage="1" showErrorMessage="1" error="Please do not edit these fields_x000a_" sqref="C25">
      <formula1>189600</formula1>
    </dataValidation>
  </dataValidations>
  <pageMargins left="0.7" right="0.7" top="0.75" bottom="0.75" header="0.3" footer="0.3"/>
  <pageSetup scale="78" orientation="landscape" r:id="rId1"/>
  <ignoredErrors>
    <ignoredError sqref="G12:G33 H12:H3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B1:I47"/>
  <sheetViews>
    <sheetView zoomScaleNormal="100" workbookViewId="0">
      <selection activeCell="K15" sqref="K15"/>
    </sheetView>
  </sheetViews>
  <sheetFormatPr defaultRowHeight="15" x14ac:dyDescent="0.25"/>
  <cols>
    <col min="1" max="1" width="5.42578125" style="2" customWidth="1"/>
    <col min="2" max="2" width="45" style="2" customWidth="1"/>
    <col min="3" max="3" width="14.7109375" style="3" customWidth="1"/>
    <col min="4" max="4" width="3.5703125" style="2" customWidth="1"/>
    <col min="5" max="5" width="26.5703125" style="2" customWidth="1"/>
    <col min="6" max="6" width="15.7109375" style="2" customWidth="1"/>
    <col min="7" max="7" width="13.7109375" style="26" customWidth="1"/>
    <col min="8" max="8" width="15.7109375" style="26" customWidth="1"/>
    <col min="9" max="16384" width="9.140625" style="2"/>
  </cols>
  <sheetData>
    <row r="1" spans="2:9" x14ac:dyDescent="0.25">
      <c r="B1" s="1" t="str">
        <f>'Analyze by Dollars Charged'!B1</f>
        <v>University of Arizona, Sponsored Projects Services</v>
      </c>
      <c r="H1" s="92" t="str">
        <f>'Analyze by Dollars Charged'!H1</f>
        <v>Last update 3/14/18</v>
      </c>
    </row>
    <row r="2" spans="2:9" x14ac:dyDescent="0.25">
      <c r="B2" s="1" t="str">
        <f>'Analyze by Dollars Charged'!B2</f>
        <v>HHS/NIH Salary Cap and Cost Share Funding Worksheet for FY 2018, 1/1/18-6/30/18 effort period</v>
      </c>
    </row>
    <row r="3" spans="2:9" x14ac:dyDescent="0.25">
      <c r="B3" s="1"/>
    </row>
    <row r="4" spans="2:9" x14ac:dyDescent="0.25">
      <c r="B4" s="22" t="s">
        <v>5</v>
      </c>
    </row>
    <row r="5" spans="2:9" ht="15" customHeight="1" x14ac:dyDescent="0.25">
      <c r="B5" s="23" t="s">
        <v>29</v>
      </c>
      <c r="D5" s="4"/>
      <c r="E5" s="4"/>
      <c r="F5" s="4"/>
      <c r="G5" s="27"/>
      <c r="H5" s="27"/>
    </row>
    <row r="6" spans="2:9" s="7" customFormat="1" x14ac:dyDescent="0.25">
      <c r="B6" s="24" t="s">
        <v>17</v>
      </c>
      <c r="D6" s="5"/>
      <c r="E6" s="5"/>
      <c r="F6" s="5"/>
      <c r="G6" s="26"/>
      <c r="H6" s="26"/>
    </row>
    <row r="7" spans="2:9" s="7" customFormat="1" x14ac:dyDescent="0.25">
      <c r="B7" s="24" t="s">
        <v>30</v>
      </c>
      <c r="D7" s="5"/>
      <c r="E7" s="5"/>
      <c r="F7" s="5"/>
      <c r="G7" s="26"/>
      <c r="H7" s="26"/>
    </row>
    <row r="8" spans="2:9" s="7" customFormat="1" ht="15.75" thickBot="1" x14ac:dyDescent="0.3">
      <c r="B8" s="8"/>
      <c r="C8" s="6"/>
      <c r="D8" s="5"/>
      <c r="E8" s="5"/>
      <c r="F8" s="5"/>
      <c r="G8" s="26"/>
      <c r="H8" s="26"/>
      <c r="I8" s="5"/>
    </row>
    <row r="9" spans="2:9" ht="30" customHeight="1" thickBot="1" x14ac:dyDescent="0.3">
      <c r="B9" s="41" t="s">
        <v>13</v>
      </c>
      <c r="C9" s="35"/>
      <c r="D9" s="36"/>
      <c r="E9" s="38" t="s">
        <v>18</v>
      </c>
      <c r="F9" s="39" t="s">
        <v>12</v>
      </c>
      <c r="G9" s="40" t="s">
        <v>20</v>
      </c>
      <c r="H9" s="78" t="s">
        <v>28</v>
      </c>
    </row>
    <row r="10" spans="2:9" x14ac:dyDescent="0.25">
      <c r="B10" s="93" t="s">
        <v>24</v>
      </c>
      <c r="C10" s="94"/>
      <c r="E10" s="20" t="str">
        <f>B15</f>
        <v>Sample Account Number #1</v>
      </c>
      <c r="F10" s="15" t="s">
        <v>7</v>
      </c>
      <c r="G10" s="28">
        <f>H10/$C$27</f>
        <v>7.5840000000000005E-2</v>
      </c>
      <c r="H10" s="29">
        <f>$C$15*$C$29</f>
        <v>18960</v>
      </c>
    </row>
    <row r="11" spans="2:9" x14ac:dyDescent="0.25">
      <c r="B11" s="16" t="s">
        <v>10</v>
      </c>
      <c r="C11" s="56">
        <v>250000</v>
      </c>
      <c r="E11" s="20"/>
      <c r="F11" s="15" t="s">
        <v>8</v>
      </c>
      <c r="G11" s="28">
        <f>H11/$C$27</f>
        <v>2.4160000000000001E-2</v>
      </c>
      <c r="H11" s="29">
        <f>($C$15*$C$27)-H10</f>
        <v>6040</v>
      </c>
    </row>
    <row r="12" spans="2:9" x14ac:dyDescent="0.25">
      <c r="B12" s="16" t="s">
        <v>14</v>
      </c>
      <c r="C12" s="51" t="s">
        <v>1</v>
      </c>
      <c r="E12" s="34"/>
      <c r="F12" s="19" t="s">
        <v>9</v>
      </c>
      <c r="G12" s="30">
        <f>G10+G11</f>
        <v>0.1</v>
      </c>
      <c r="H12" s="31">
        <f>H10+H11</f>
        <v>25000</v>
      </c>
    </row>
    <row r="13" spans="2:9" x14ac:dyDescent="0.25">
      <c r="B13" s="16" t="s">
        <v>11</v>
      </c>
      <c r="C13" s="52">
        <v>1</v>
      </c>
      <c r="E13" s="60" t="str">
        <f>B16</f>
        <v>-</v>
      </c>
      <c r="F13" s="79" t="s">
        <v>7</v>
      </c>
      <c r="G13" s="80">
        <f>H13/$C$27</f>
        <v>0</v>
      </c>
      <c r="H13" s="81">
        <f>$C$16*$C$29</f>
        <v>0</v>
      </c>
    </row>
    <row r="14" spans="2:9" ht="15.75" thickBot="1" x14ac:dyDescent="0.3">
      <c r="B14" s="16" t="s">
        <v>26</v>
      </c>
      <c r="C14" s="17"/>
      <c r="E14" s="60"/>
      <c r="F14" s="79" t="s">
        <v>8</v>
      </c>
      <c r="G14" s="80">
        <f>H14/$C$27</f>
        <v>0</v>
      </c>
      <c r="H14" s="81">
        <f>($C$16*$C$27)-H13</f>
        <v>0</v>
      </c>
    </row>
    <row r="15" spans="2:9" x14ac:dyDescent="0.25">
      <c r="B15" s="45" t="s">
        <v>27</v>
      </c>
      <c r="C15" s="53">
        <v>0.1</v>
      </c>
      <c r="E15" s="65"/>
      <c r="F15" s="85" t="s">
        <v>9</v>
      </c>
      <c r="G15" s="83">
        <f>G13+G14</f>
        <v>0</v>
      </c>
      <c r="H15" s="84">
        <f>H13+H14</f>
        <v>0</v>
      </c>
    </row>
    <row r="16" spans="2:9" x14ac:dyDescent="0.25">
      <c r="B16" s="47" t="s">
        <v>6</v>
      </c>
      <c r="C16" s="54">
        <v>0</v>
      </c>
      <c r="E16" s="20" t="str">
        <f>B17</f>
        <v>-</v>
      </c>
      <c r="F16" s="15" t="s">
        <v>7</v>
      </c>
      <c r="G16" s="28">
        <f>H16/$C$27</f>
        <v>0</v>
      </c>
      <c r="H16" s="29">
        <f>$C$17*$C$29</f>
        <v>0</v>
      </c>
    </row>
    <row r="17" spans="2:8" x14ac:dyDescent="0.25">
      <c r="B17" s="47" t="s">
        <v>6</v>
      </c>
      <c r="C17" s="54">
        <v>0</v>
      </c>
      <c r="E17" s="20"/>
      <c r="F17" s="15" t="s">
        <v>8</v>
      </c>
      <c r="G17" s="28">
        <f>H17/$C$27</f>
        <v>0</v>
      </c>
      <c r="H17" s="29">
        <f>($C$17*$C$27)-H16</f>
        <v>0</v>
      </c>
    </row>
    <row r="18" spans="2:8" x14ac:dyDescent="0.25">
      <c r="B18" s="47" t="s">
        <v>6</v>
      </c>
      <c r="C18" s="54">
        <v>0</v>
      </c>
      <c r="E18" s="34"/>
      <c r="F18" s="19" t="s">
        <v>9</v>
      </c>
      <c r="G18" s="30">
        <f>G16+G17</f>
        <v>0</v>
      </c>
      <c r="H18" s="31">
        <f>H16+H17</f>
        <v>0</v>
      </c>
    </row>
    <row r="19" spans="2:8" x14ac:dyDescent="0.25">
      <c r="B19" s="47" t="s">
        <v>6</v>
      </c>
      <c r="C19" s="54">
        <v>0</v>
      </c>
      <c r="E19" s="60" t="str">
        <f>B18</f>
        <v>-</v>
      </c>
      <c r="F19" s="79" t="s">
        <v>7</v>
      </c>
      <c r="G19" s="80">
        <f>H19/$C$27</f>
        <v>0</v>
      </c>
      <c r="H19" s="81">
        <f>$C$18*$C$29</f>
        <v>0</v>
      </c>
    </row>
    <row r="20" spans="2:8" x14ac:dyDescent="0.25">
      <c r="B20" s="47" t="s">
        <v>6</v>
      </c>
      <c r="C20" s="54">
        <v>0</v>
      </c>
      <c r="E20" s="60"/>
      <c r="F20" s="79" t="s">
        <v>8</v>
      </c>
      <c r="G20" s="80">
        <f>H20/$C$27</f>
        <v>0</v>
      </c>
      <c r="H20" s="81">
        <f>($C$18*$C$27)-H19</f>
        <v>0</v>
      </c>
    </row>
    <row r="21" spans="2:8" x14ac:dyDescent="0.25">
      <c r="B21" s="47" t="s">
        <v>6</v>
      </c>
      <c r="C21" s="54">
        <v>0</v>
      </c>
      <c r="E21" s="65"/>
      <c r="F21" s="85" t="s">
        <v>9</v>
      </c>
      <c r="G21" s="83">
        <f>G19+G20</f>
        <v>0</v>
      </c>
      <c r="H21" s="84">
        <f>H19+H20</f>
        <v>0</v>
      </c>
    </row>
    <row r="22" spans="2:8" ht="15.75" thickBot="1" x14ac:dyDescent="0.3">
      <c r="B22" s="49" t="s">
        <v>6</v>
      </c>
      <c r="C22" s="55">
        <v>0</v>
      </c>
      <c r="E22" s="20" t="str">
        <f>B19</f>
        <v>-</v>
      </c>
      <c r="F22" s="15" t="s">
        <v>7</v>
      </c>
      <c r="G22" s="28">
        <f>H22/$C$27</f>
        <v>0</v>
      </c>
      <c r="H22" s="29">
        <f>$C$19*$C$29</f>
        <v>0</v>
      </c>
    </row>
    <row r="23" spans="2:8" ht="15.75" thickBot="1" x14ac:dyDescent="0.3">
      <c r="E23" s="20"/>
      <c r="F23" s="15" t="s">
        <v>8</v>
      </c>
      <c r="G23" s="28">
        <f>H23/$C$27</f>
        <v>0</v>
      </c>
      <c r="H23" s="29">
        <f>($C$19*$C$27)-H22</f>
        <v>0</v>
      </c>
    </row>
    <row r="24" spans="2:8" ht="15.75" thickBot="1" x14ac:dyDescent="0.3">
      <c r="B24" s="44" t="s">
        <v>22</v>
      </c>
      <c r="C24" s="18"/>
      <c r="E24" s="34"/>
      <c r="F24" s="19" t="s">
        <v>9</v>
      </c>
      <c r="G24" s="30">
        <f>G22+G23</f>
        <v>0</v>
      </c>
      <c r="H24" s="31">
        <f>H22+H23</f>
        <v>0</v>
      </c>
    </row>
    <row r="25" spans="2:8" x14ac:dyDescent="0.25">
      <c r="B25" s="9" t="s">
        <v>32</v>
      </c>
      <c r="C25" s="90">
        <v>189600</v>
      </c>
      <c r="E25" s="60" t="str">
        <f>B20</f>
        <v>-</v>
      </c>
      <c r="F25" s="79" t="s">
        <v>7</v>
      </c>
      <c r="G25" s="80">
        <f>H25/$C$27</f>
        <v>0</v>
      </c>
      <c r="H25" s="81">
        <f>$C$20*$C$29</f>
        <v>0</v>
      </c>
    </row>
    <row r="26" spans="2:8" x14ac:dyDescent="0.25">
      <c r="B26" s="77"/>
      <c r="C26" s="73"/>
      <c r="E26" s="60"/>
      <c r="F26" s="79" t="s">
        <v>8</v>
      </c>
      <c r="G26" s="80">
        <f>H26/$C$27</f>
        <v>0</v>
      </c>
      <c r="H26" s="81">
        <f>($C$20*$C$27)-H25</f>
        <v>0</v>
      </c>
    </row>
    <row r="27" spans="2:8" x14ac:dyDescent="0.25">
      <c r="B27" s="10" t="s">
        <v>21</v>
      </c>
      <c r="C27" s="13">
        <f>C11*C13</f>
        <v>250000</v>
      </c>
      <c r="E27" s="65"/>
      <c r="F27" s="85" t="s">
        <v>9</v>
      </c>
      <c r="G27" s="83">
        <f>G25+G26</f>
        <v>0</v>
      </c>
      <c r="H27" s="84">
        <f>H25+H26</f>
        <v>0</v>
      </c>
    </row>
    <row r="28" spans="2:8" x14ac:dyDescent="0.25">
      <c r="B28" s="10"/>
      <c r="C28" s="14"/>
      <c r="E28" s="20" t="str">
        <f>B21</f>
        <v>-</v>
      </c>
      <c r="F28" s="15" t="s">
        <v>7</v>
      </c>
      <c r="G28" s="28">
        <f>H28/$C$27</f>
        <v>0</v>
      </c>
      <c r="H28" s="29">
        <f>$C$21*$C$29</f>
        <v>0</v>
      </c>
    </row>
    <row r="29" spans="2:8" ht="15.75" thickBot="1" x14ac:dyDescent="0.3">
      <c r="B29" s="11" t="s">
        <v>23</v>
      </c>
      <c r="C29" s="75">
        <f>C25*(IF(C12="F",1,0.75))*C13</f>
        <v>189600</v>
      </c>
      <c r="E29" s="20"/>
      <c r="F29" s="15" t="s">
        <v>8</v>
      </c>
      <c r="G29" s="28">
        <f>H29/$C$27</f>
        <v>0</v>
      </c>
      <c r="H29" s="29">
        <f>($C$21*$C$27)-H28</f>
        <v>0</v>
      </c>
    </row>
    <row r="30" spans="2:8" x14ac:dyDescent="0.25">
      <c r="B30" s="88"/>
      <c r="C30" s="89"/>
      <c r="E30" s="34"/>
      <c r="F30" s="19" t="s">
        <v>9</v>
      </c>
      <c r="G30" s="30">
        <f>G28+G29</f>
        <v>0</v>
      </c>
      <c r="H30" s="31">
        <f>H28+H29</f>
        <v>0</v>
      </c>
    </row>
    <row r="31" spans="2:8" x14ac:dyDescent="0.25">
      <c r="B31" s="88"/>
      <c r="C31" s="89"/>
      <c r="E31" s="60" t="str">
        <f>B22</f>
        <v>-</v>
      </c>
      <c r="F31" s="79" t="s">
        <v>7</v>
      </c>
      <c r="G31" s="80">
        <f>H31/$C$27</f>
        <v>0</v>
      </c>
      <c r="H31" s="81">
        <f>$C$22*$C$29</f>
        <v>0</v>
      </c>
    </row>
    <row r="32" spans="2:8" x14ac:dyDescent="0.25">
      <c r="B32" s="12"/>
      <c r="C32" s="37"/>
      <c r="E32" s="60"/>
      <c r="F32" s="79" t="s">
        <v>8</v>
      </c>
      <c r="G32" s="80">
        <f>H32/$C$27</f>
        <v>0</v>
      </c>
      <c r="H32" s="81">
        <f>($C$22*$C$27)-H31</f>
        <v>0</v>
      </c>
    </row>
    <row r="33" spans="2:8" ht="15.75" thickBot="1" x14ac:dyDescent="0.3">
      <c r="B33" s="12"/>
      <c r="C33" s="37"/>
      <c r="E33" s="69"/>
      <c r="F33" s="82" t="s">
        <v>9</v>
      </c>
      <c r="G33" s="86">
        <f>G31+G32</f>
        <v>0</v>
      </c>
      <c r="H33" s="87">
        <f>H31+H32</f>
        <v>0</v>
      </c>
    </row>
    <row r="34" spans="2:8" x14ac:dyDescent="0.25">
      <c r="B34" s="88"/>
      <c r="C34" s="89"/>
      <c r="E34" s="21"/>
    </row>
    <row r="35" spans="2:8" x14ac:dyDescent="0.25">
      <c r="B35" s="88"/>
      <c r="C35" s="89"/>
    </row>
    <row r="36" spans="2:8" x14ac:dyDescent="0.25">
      <c r="B36" s="1" t="s">
        <v>4</v>
      </c>
    </row>
    <row r="37" spans="2:8" ht="15" customHeight="1" x14ac:dyDescent="0.25">
      <c r="B37" s="95" t="str">
        <f>'Analyze by Dollars Charged'!B37:H39</f>
        <v>Institutional Base Pay: Includes regular fiscal or academic salary, fiscal salary conversion amount, administrative stipends, other stipends such as interim and acting assignments, annual performance based component, and sabbatical compensation. See http://hr.arizona.edu/managers-supervisors/compensation/compensation-definitions-faculty-and-appointed-professionals</v>
      </c>
      <c r="C37" s="95"/>
      <c r="D37" s="95"/>
      <c r="E37" s="95"/>
      <c r="F37" s="95"/>
      <c r="G37" s="95"/>
      <c r="H37" s="95"/>
    </row>
    <row r="38" spans="2:8" x14ac:dyDescent="0.25">
      <c r="B38" s="95"/>
      <c r="C38" s="95"/>
      <c r="D38" s="95"/>
      <c r="E38" s="95"/>
      <c r="F38" s="95"/>
      <c r="G38" s="95"/>
      <c r="H38" s="95"/>
    </row>
    <row r="39" spans="2:8" x14ac:dyDescent="0.25">
      <c r="B39" s="95"/>
      <c r="C39" s="95"/>
      <c r="D39" s="95"/>
      <c r="E39" s="95"/>
      <c r="F39" s="95"/>
      <c r="G39" s="95"/>
      <c r="H39" s="95"/>
    </row>
    <row r="40" spans="2:8" x14ac:dyDescent="0.25">
      <c r="B40" s="5" t="str">
        <f>'Analyze by Dollars Charged'!B40</f>
        <v>Appointments: Fiscal is a 12 month appointment. Academic is a 9 months appointment. An Academic paid over 12 months should still be entered as Academic.</v>
      </c>
    </row>
    <row r="41" spans="2:8" x14ac:dyDescent="0.25">
      <c r="B41" s="5" t="str">
        <f>'Analyze by Dollars Charged'!B41</f>
        <v>FTE: Stands for full-time equivalency. A full time person is 1.0 FTE. A half time person is .50 FTE.</v>
      </c>
    </row>
    <row r="46" spans="2:8" x14ac:dyDescent="0.25">
      <c r="B46" s="12"/>
      <c r="C46" s="37"/>
      <c r="D46" s="12"/>
      <c r="E46" s="12"/>
    </row>
    <row r="47" spans="2:8" x14ac:dyDescent="0.25">
      <c r="B47" s="12"/>
      <c r="C47" s="37"/>
      <c r="D47" s="12"/>
      <c r="E47" s="12"/>
    </row>
  </sheetData>
  <mergeCells count="2">
    <mergeCell ref="B10:C10"/>
    <mergeCell ref="B37:H39"/>
  </mergeCells>
  <dataValidations count="2">
    <dataValidation type="whole" operator="equal" allowBlank="1" showInputMessage="1" showErrorMessage="1" error="Please do not edit these fields_x000a_" sqref="C34:C35 C27:C32">
      <formula1>1</formula1>
    </dataValidation>
    <dataValidation type="whole" operator="equal" allowBlank="1" showInputMessage="1" showErrorMessage="1" error="Please do not edit these fields_x000a_" sqref="C25">
      <formula1>189600</formula1>
    </dataValidation>
  </dataValidations>
  <pageMargins left="0.7" right="0.7" top="0.75" bottom="0.75" header="0.3" footer="0.3"/>
  <pageSetup scale="7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either A or F">
          <x14:formula1>
            <xm:f>values!$A:$A</xm:f>
          </x14:formula1>
          <xm:sqref>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0</v>
      </c>
      <c r="B1" t="s">
        <v>2</v>
      </c>
    </row>
    <row r="2" spans="1:2" x14ac:dyDescent="0.25">
      <c r="A2" t="s">
        <v>1</v>
      </c>
      <c r="B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Analyze by Dollars Charged</vt:lpstr>
      <vt:lpstr>Analyze by Effort Charged</vt:lpstr>
      <vt:lpstr>values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 Villalobos</cp:lastModifiedBy>
  <cp:lastPrinted>2016-01-05T15:56:37Z</cp:lastPrinted>
  <dcterms:created xsi:type="dcterms:W3CDTF">2012-10-15T16:55:35Z</dcterms:created>
  <dcterms:modified xsi:type="dcterms:W3CDTF">2018-03-14T16:34:10Z</dcterms:modified>
</cp:coreProperties>
</file>